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elissa\Documents\2024 Compensation Forms\"/>
    </mc:Choice>
  </mc:AlternateContent>
  <xr:revisionPtr revIDLastSave="0" documentId="8_{FAEFD9FD-7210-440C-AF46-5AA034BFE845}" xr6:coauthVersionLast="47" xr6:coauthVersionMax="47" xr10:uidLastSave="{00000000-0000-0000-0000-000000000000}"/>
  <bookViews>
    <workbookView xWindow="2730" yWindow="2115" windowWidth="17235" windowHeight="14085" xr2:uid="{00000000-000D-0000-FFFF-FFFF00000000}"/>
  </bookViews>
  <sheets>
    <sheet name="Sheet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F37" i="1"/>
  <c r="B99" i="1"/>
  <c r="B93" i="1"/>
  <c r="G83" i="1"/>
  <c r="G84" i="1"/>
  <c r="G85" i="1"/>
  <c r="G86" i="1"/>
  <c r="G87" i="1"/>
  <c r="G88" i="1"/>
  <c r="G89" i="1"/>
  <c r="G90" i="1"/>
  <c r="G91" i="1"/>
  <c r="G92" i="1"/>
  <c r="C92" i="1"/>
  <c r="A92" i="1"/>
  <c r="E129" i="1"/>
  <c r="C30" i="1"/>
  <c r="C12" i="1"/>
  <c r="G29" i="1"/>
  <c r="C51" i="1"/>
  <c r="C11" i="1"/>
  <c r="C62" i="1"/>
  <c r="C15" i="1"/>
  <c r="C13" i="1"/>
  <c r="C16" i="1"/>
  <c r="B6" i="1"/>
  <c r="C144" i="1"/>
  <c r="C145" i="1"/>
  <c r="F142" i="1"/>
  <c r="C142" i="1"/>
  <c r="C166" i="1"/>
  <c r="B7" i="1"/>
  <c r="E25" i="1"/>
  <c r="G25" i="1"/>
  <c r="C24" i="1"/>
  <c r="B145" i="1"/>
  <c r="B144" i="1"/>
  <c r="E29" i="1"/>
  <c r="C28" i="1"/>
  <c r="G161" i="1"/>
  <c r="G23" i="1"/>
  <c r="E23" i="1"/>
  <c r="C22" i="1"/>
  <c r="E161" i="1"/>
  <c r="G27" i="1"/>
  <c r="E27" i="1"/>
  <c r="C26" i="1"/>
  <c r="C147" i="1"/>
  <c r="C168" i="1"/>
  <c r="E159" i="1"/>
  <c r="G159" i="1"/>
  <c r="C32" i="1"/>
</calcChain>
</file>

<file path=xl/sharedStrings.xml><?xml version="1.0" encoding="utf-8"?>
<sst xmlns="http://schemas.openxmlformats.org/spreadsheetml/2006/main" count="209" uniqueCount="162">
  <si>
    <t xml:space="preserve">Church/Charge:  </t>
  </si>
  <si>
    <t>Pastor:</t>
  </si>
  <si>
    <t>WORKSHEETS</t>
  </si>
  <si>
    <t>Notes</t>
  </si>
  <si>
    <t>Pastor</t>
  </si>
  <si>
    <t>Date</t>
  </si>
  <si>
    <t>SPRC Chair</t>
  </si>
  <si>
    <t>District Superintendent</t>
  </si>
  <si>
    <t>TOTAL OR GROSS CASH PAYMENT - Add Lines 1-3</t>
  </si>
  <si>
    <t>Parsonage Provided</t>
  </si>
  <si>
    <t xml:space="preserve">No Parsonage </t>
  </si>
  <si>
    <t>Church Contribution to Pastor Salary</t>
  </si>
  <si>
    <t>Housing</t>
  </si>
  <si>
    <t>Total Compensation Package</t>
  </si>
  <si>
    <t>*</t>
  </si>
  <si>
    <t>Name of Church 1</t>
  </si>
  <si>
    <t>Name of Church 2</t>
  </si>
  <si>
    <t>Church 1</t>
  </si>
  <si>
    <t>Church 2</t>
  </si>
  <si>
    <t>Total Church 1</t>
  </si>
  <si>
    <t xml:space="preserve">$ Paid </t>
  </si>
  <si>
    <t>$ Paid</t>
  </si>
  <si>
    <t>and Church 2</t>
  </si>
  <si>
    <t>Equitable Compensation</t>
  </si>
  <si>
    <t>Telephone Number:</t>
  </si>
  <si>
    <t xml:space="preserve">WORKSHEET 1 - CASH ALLOWANCES             </t>
  </si>
  <si>
    <t xml:space="preserve">WORKSHEET 2 - ACCOUNTABLE REIMBURSEMENTS    </t>
  </si>
  <si>
    <t>Finance Chair</t>
  </si>
  <si>
    <r>
      <rPr>
        <b/>
        <sz val="11"/>
        <rFont val="Calibri"/>
        <family val="2"/>
        <scheme val="minor"/>
      </rPr>
      <t xml:space="preserve">Name of person completing this form:    </t>
    </r>
    <r>
      <rPr>
        <b/>
        <sz val="12"/>
        <rFont val="Calibri"/>
        <family val="2"/>
        <scheme val="minor"/>
      </rPr>
      <t xml:space="preserve">                                            </t>
    </r>
  </si>
  <si>
    <t>Taxable Cash payment</t>
  </si>
  <si>
    <t>Church Paid Benefits</t>
  </si>
  <si>
    <t>line 2</t>
  </si>
  <si>
    <t xml:space="preserve">TOTAL CASH SALARY </t>
  </si>
  <si>
    <t>Total Basis for Appointment - add lines 4 and 5</t>
  </si>
  <si>
    <t>Basis for Appointment</t>
  </si>
  <si>
    <t>Housing Exclusion</t>
  </si>
  <si>
    <t>Payroll deduction worksheet</t>
  </si>
  <si>
    <t>housing allowance + total cash payment (line 4) + accountable reimbursement (line 5) + conference health insurance (line7) + CPP (line 8) + CRSP (line 9) + UMLife Options (UMLO) line 10</t>
  </si>
  <si>
    <t>Compensation effective date:</t>
  </si>
  <si>
    <r>
      <t xml:space="preserve">Parsonage Provided - </t>
    </r>
    <r>
      <rPr>
        <sz val="11"/>
        <color theme="1"/>
        <rFont val="Calibri"/>
        <family val="2"/>
        <scheme val="minor"/>
      </rPr>
      <t xml:space="preserve">you must enter "Y" for Yes or "N" for No </t>
    </r>
  </si>
  <si>
    <r>
      <t>Housing Allowance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indexed="8"/>
        <rFont val="Calibri"/>
        <family val="2"/>
      </rPr>
      <t xml:space="preserve">Enter the amount paid </t>
    </r>
    <r>
      <rPr>
        <b/>
        <sz val="11"/>
        <color indexed="8"/>
        <rFont val="Calibri"/>
        <family val="2"/>
      </rPr>
      <t>if there is no parsonage</t>
    </r>
  </si>
  <si>
    <r>
      <rPr>
        <b/>
        <sz val="11"/>
        <color indexed="8"/>
        <rFont val="Calibri"/>
        <family val="2"/>
      </rPr>
      <t>Other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(give description)</t>
    </r>
  </si>
  <si>
    <r>
      <rPr>
        <b/>
        <sz val="11"/>
        <color indexed="8"/>
        <rFont val="Calibri"/>
        <family val="2"/>
      </rPr>
      <t xml:space="preserve">Travel:  </t>
    </r>
    <r>
      <rPr>
        <sz val="11"/>
        <color indexed="8"/>
        <rFont val="Calibri"/>
        <family val="2"/>
      </rPr>
      <t>includes actual expenses  for airfare, hotel, etc and/or standard mileage rate (not to exceed IRS rates) for use of personal vehicle.</t>
    </r>
  </si>
  <si>
    <r>
      <rPr>
        <b/>
        <sz val="11"/>
        <color indexed="8"/>
        <rFont val="Calibri"/>
        <family val="2"/>
      </rPr>
      <t xml:space="preserve">Continuing Education: </t>
    </r>
    <r>
      <rPr>
        <sz val="11"/>
        <color indexed="8"/>
        <rFont val="Calibri"/>
        <family val="2"/>
      </rPr>
      <t xml:space="preserve"> books, publications, training seminars, etc</t>
    </r>
  </si>
  <si>
    <r>
      <rPr>
        <b/>
        <sz val="11"/>
        <color indexed="8"/>
        <rFont val="Calibri"/>
        <family val="2"/>
      </rPr>
      <t xml:space="preserve">Other Allowances: </t>
    </r>
    <r>
      <rPr>
        <sz val="11"/>
        <color indexed="8"/>
        <rFont val="Calibri"/>
        <family val="2"/>
      </rPr>
      <t>including things such as parsonage utilites, insurance and maintenance.</t>
    </r>
  </si>
  <si>
    <r>
      <t xml:space="preserve">(Cash provided up front to the pastor and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vouchered. Please note that the IRS may require receipts in the case of an audit.) Reminder this </t>
    </r>
    <r>
      <rPr>
        <u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taxable income.</t>
    </r>
  </si>
  <si>
    <r>
      <t xml:space="preserve">(This </t>
    </r>
    <r>
      <rPr>
        <u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vouchered, and receipts are required for reimbursement.  Please enter the maximum amount that is available for reimbursement)</t>
    </r>
  </si>
  <si>
    <r>
      <rPr>
        <b/>
        <sz val="11"/>
        <color indexed="8"/>
        <rFont val="Calibri"/>
        <family val="2"/>
      </rPr>
      <t>Travel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color indexed="8"/>
        <rFont val="Calibri"/>
        <family val="2"/>
      </rPr>
      <t xml:space="preserve"> includes actual expenses  for airfare, hotel, etc and/or standard mileage rate (not to exceed IRS rates) for use of personal vehicle. </t>
    </r>
    <r>
      <rPr>
        <i/>
        <sz val="11"/>
        <color indexed="8"/>
        <rFont val="Calibri"/>
        <family val="2"/>
      </rPr>
      <t xml:space="preserve"> If you have entered this in Worksheet 1, you may not enter it here.</t>
    </r>
  </si>
  <si>
    <r>
      <rPr>
        <b/>
        <sz val="11"/>
        <color theme="1"/>
        <rFont val="Calibri"/>
        <family val="2"/>
        <scheme val="minor"/>
      </rPr>
      <t xml:space="preserve">Continuing Education: </t>
    </r>
    <r>
      <rPr>
        <sz val="11"/>
        <color theme="1"/>
        <rFont val="Calibri"/>
        <family val="2"/>
        <scheme val="minor"/>
      </rPr>
      <t>books, publications, training seminars, etc.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If you have entered this in Worksheet 1, you may not enter it here.</t>
    </r>
  </si>
  <si>
    <r>
      <rPr>
        <b/>
        <sz val="11"/>
        <color theme="1"/>
        <rFont val="Calibri"/>
        <family val="2"/>
        <scheme val="minor"/>
      </rPr>
      <t>Annual Conference Expenses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expenses paid by church</t>
    </r>
  </si>
  <si>
    <t>Membership Fees, Dues and/or Entertainment</t>
  </si>
  <si>
    <r>
      <rPr>
        <b/>
        <sz val="11"/>
        <color theme="1"/>
        <rFont val="Calibri"/>
        <family val="2"/>
        <scheme val="minor"/>
      </rPr>
      <t xml:space="preserve">Membership Fees, Dues and/or Entertainment  </t>
    </r>
    <r>
      <rPr>
        <i/>
        <sz val="11"/>
        <color theme="1"/>
        <rFont val="Calibri"/>
        <family val="2"/>
        <scheme val="minor"/>
      </rPr>
      <t xml:space="preserve"> If you have entered this in Worksheet 1, you may not enter it here.</t>
    </r>
  </si>
  <si>
    <r>
      <rPr>
        <b/>
        <sz val="11"/>
        <color indexed="8"/>
        <rFont val="Calibri"/>
        <family val="2"/>
      </rPr>
      <t>Other Reimbursable Expenses</t>
    </r>
    <r>
      <rPr>
        <sz val="11"/>
        <color theme="1"/>
        <rFont val="Calibri"/>
        <family val="2"/>
        <scheme val="minor"/>
      </rPr>
      <t xml:space="preserve"> - (list with breakdown of dollar amount)</t>
    </r>
  </si>
  <si>
    <t>UMLO "UMLifeOptions"</t>
  </si>
  <si>
    <t xml:space="preserve">Is the Flexible Spending Account through the Conference Health Insurance Plan?  Enter Yes or No </t>
  </si>
  <si>
    <t>Is the UMPIP contribution tax-deferred?   Enter Yes or No</t>
  </si>
  <si>
    <r>
      <t xml:space="preserve">This form </t>
    </r>
    <r>
      <rPr>
        <u/>
        <sz val="11"/>
        <color theme="1"/>
        <rFont val="Calibri"/>
        <family val="2"/>
        <scheme val="minor"/>
      </rPr>
      <t>must be</t>
    </r>
    <r>
      <rPr>
        <sz val="11"/>
        <color theme="1"/>
        <rFont val="Calibri"/>
        <family val="2"/>
        <scheme val="minor"/>
      </rPr>
      <t xml:space="preserve"> signed and accompany the pastor compensation form </t>
    </r>
  </si>
  <si>
    <t xml:space="preserve">Comprehensive Protection Plan (CPP) </t>
  </si>
  <si>
    <r>
      <rPr>
        <b/>
        <sz val="11"/>
        <color indexed="8"/>
        <rFont val="Calibri"/>
        <family val="2"/>
      </rPr>
      <t xml:space="preserve">Equitable Compensation - </t>
    </r>
    <r>
      <rPr>
        <sz val="11"/>
        <color indexed="8"/>
        <rFont val="Calibri"/>
        <family val="2"/>
      </rPr>
      <t>This is Equitable Compensation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contribution to pastor salary.</t>
    </r>
  </si>
  <si>
    <t>i.</t>
  </si>
  <si>
    <t>ii.</t>
  </si>
  <si>
    <t>iii.</t>
  </si>
  <si>
    <t>iv.</t>
  </si>
  <si>
    <t>v.</t>
  </si>
  <si>
    <t>vi.</t>
  </si>
  <si>
    <t>vii.</t>
  </si>
  <si>
    <t>Clergy Retirement Security Plan (CRSP DB + DC)</t>
  </si>
  <si>
    <t>1A</t>
  </si>
  <si>
    <t>1B</t>
  </si>
  <si>
    <t>1C</t>
  </si>
  <si>
    <t>1D</t>
  </si>
  <si>
    <t>1E</t>
  </si>
  <si>
    <t>1F</t>
  </si>
  <si>
    <t>1G</t>
  </si>
  <si>
    <t>2A</t>
  </si>
  <si>
    <t>2B</t>
  </si>
  <si>
    <t>2C</t>
  </si>
  <si>
    <t>2D</t>
  </si>
  <si>
    <t>2E</t>
  </si>
  <si>
    <t>2F</t>
  </si>
  <si>
    <t>2G</t>
  </si>
  <si>
    <t>2H</t>
  </si>
  <si>
    <t xml:space="preserve">TOTAL ACCOUNTABLE REIMBURSEMENTS - Add lines 2A-2G </t>
  </si>
  <si>
    <t xml:space="preserve">Cash Allowances - From Line 1G (Worksheet 1) </t>
  </si>
  <si>
    <t>Accountable Reimbursements - Total 2H (Worksheet 2)</t>
  </si>
  <si>
    <t>Conference Health Insurance Pg 1 Line 7</t>
  </si>
  <si>
    <t>line 2H</t>
  </si>
  <si>
    <t>line 7</t>
  </si>
  <si>
    <t>line 8</t>
  </si>
  <si>
    <t>line 9</t>
  </si>
  <si>
    <t>line 10</t>
  </si>
  <si>
    <r>
      <rPr>
        <b/>
        <sz val="11"/>
        <color indexed="8"/>
        <rFont val="Calibri"/>
        <family val="2"/>
      </rPr>
      <t>Accountable Reimbursements</t>
    </r>
    <r>
      <rPr>
        <sz val="11"/>
        <color indexed="8"/>
        <rFont val="Calibri"/>
        <family val="2"/>
      </rPr>
      <t xml:space="preserve">  (from </t>
    </r>
    <r>
      <rPr>
        <b/>
        <sz val="11"/>
        <color indexed="8"/>
        <rFont val="Calibri"/>
        <family val="2"/>
      </rPr>
      <t>worksheet 2</t>
    </r>
    <r>
      <rPr>
        <sz val="11"/>
        <color indexed="8"/>
        <rFont val="Calibri"/>
        <family val="2"/>
      </rPr>
      <t xml:space="preserve">, line 2H) </t>
    </r>
  </si>
  <si>
    <r>
      <t>403B Contribution to Other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than UMPIP</t>
    </r>
    <r>
      <rPr>
        <sz val="11"/>
        <color rgb="FF000000"/>
        <rFont val="Calibri"/>
        <family val="2"/>
      </rPr>
      <t xml:space="preserve"> - This is a contribution to a pension plan held with a bank or investment firm.  </t>
    </r>
    <r>
      <rPr>
        <b/>
        <sz val="11"/>
        <color rgb="FF000000"/>
        <rFont val="Calibri"/>
        <family val="2"/>
      </rPr>
      <t>There must be a voluntary compensation reduction agreement on file with the church and can be a before or after tax contribution.</t>
    </r>
  </si>
  <si>
    <t>Church Contribution  pg 1, line 1</t>
  </si>
  <si>
    <t>line 1G</t>
  </si>
  <si>
    <t>Housing Allow</t>
  </si>
  <si>
    <t xml:space="preserve"> Pg 1  Housing Allowance amount</t>
  </si>
  <si>
    <t xml:space="preserve">Below are the premium rates.  It is calculated on the clergy's age and the spouse's age. </t>
  </si>
  <si>
    <t>Please give a copy of this worksheet to your District Superintendent,</t>
  </si>
  <si>
    <t xml:space="preserve"> your church bookkeeper and the Conference Benefits Officer</t>
  </si>
  <si>
    <r>
      <rPr>
        <b/>
        <sz val="11"/>
        <color indexed="8"/>
        <rFont val="Calibri"/>
        <family val="2"/>
      </rPr>
      <t>Comprehensive Protection Plan (CPP)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 xml:space="preserve"> (fill in appropriate amount for all pastors serving at least 3/4 time)</t>
    </r>
  </si>
  <si>
    <r>
      <t>Pension Costs (Clergy Retirement Security Plan CRSP DB + DC)</t>
    </r>
    <r>
      <rPr>
        <sz val="11"/>
        <color indexed="8"/>
        <rFont val="Calibri"/>
        <family val="2"/>
      </rPr>
      <t xml:space="preserve"> </t>
    </r>
    <r>
      <rPr>
        <i/>
        <sz val="11"/>
        <color indexed="8"/>
        <rFont val="Calibri"/>
        <family val="2"/>
      </rPr>
      <t xml:space="preserve">                                          </t>
    </r>
    <r>
      <rPr>
        <i/>
        <sz val="9"/>
        <color indexed="8"/>
        <rFont val="Calibri"/>
        <family val="2"/>
      </rPr>
      <t xml:space="preserve"> (fill in appropriate amount for all pastors serving at least 1/2 time)</t>
    </r>
  </si>
  <si>
    <r>
      <t xml:space="preserve">Conference Health Insurance Paid by Local Church 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(enter X on appropriate line)</t>
    </r>
  </si>
  <si>
    <t xml:space="preserve">Calculating UMLO for Line 10 </t>
  </si>
  <si>
    <t>Pastor's age</t>
  </si>
  <si>
    <t>yearly premium</t>
  </si>
  <si>
    <t>Spouse's age</t>
  </si>
  <si>
    <t>Total for line 10</t>
  </si>
  <si>
    <r>
      <t xml:space="preserve">UMLO "UMLifeOptions" </t>
    </r>
    <r>
      <rPr>
        <sz val="10"/>
        <color rgb="FFFF0000"/>
        <rFont val="Calibri"/>
        <family val="2"/>
        <scheme val="minor"/>
      </rPr>
      <t xml:space="preserve"> </t>
    </r>
    <r>
      <rPr>
        <sz val="9"/>
        <color rgb="FFFF0000"/>
        <rFont val="Calibri"/>
        <family val="2"/>
        <scheme val="minor"/>
      </rPr>
      <t>(go</t>
    </r>
    <r>
      <rPr>
        <i/>
        <sz val="9"/>
        <color rgb="FFFF0000"/>
        <rFont val="Calibri"/>
        <family val="2"/>
      </rPr>
      <t xml:space="preserve"> to chart on pg 3 for life insurance rates.) fill in the age and yearly premium and it will fill in box 10 for you. THIS LIFE INSURANCE IS NOT OPTIONAL</t>
    </r>
  </si>
  <si>
    <r>
      <t>Parsonage Provided</t>
    </r>
    <r>
      <rPr>
        <sz val="11"/>
        <color theme="1"/>
        <rFont val="Calibri"/>
        <family val="2"/>
        <scheme val="minor"/>
      </rPr>
      <t xml:space="preserve"> </t>
    </r>
  </si>
  <si>
    <r>
      <t>Housing Allowance</t>
    </r>
    <r>
      <rPr>
        <sz val="11"/>
        <color theme="1"/>
        <rFont val="Calibri"/>
        <family val="2"/>
        <scheme val="minor"/>
      </rPr>
      <t/>
    </r>
  </si>
  <si>
    <r>
      <t>Total Payroll Deductions</t>
    </r>
    <r>
      <rPr>
        <sz val="11"/>
        <color rgb="FF000000"/>
        <rFont val="Calibri"/>
        <family val="2"/>
      </rPr>
      <t xml:space="preserve"> - Add lines ii. -  v.</t>
    </r>
  </si>
  <si>
    <r>
      <t xml:space="preserve">Base or Net Salary </t>
    </r>
    <r>
      <rPr>
        <sz val="11"/>
        <color rgb="FF000000"/>
        <rFont val="Calibri"/>
        <family val="2"/>
      </rPr>
      <t>- Subtract line vi. from line i.</t>
    </r>
  </si>
  <si>
    <r>
      <t>* By our signature we acknowledge that we have read the Arrearage Policy of the NM Annual Conference.  This can be found in the conference journal or with the compensation form instructions</t>
    </r>
    <r>
      <rPr>
        <b/>
        <sz val="11"/>
        <color theme="1"/>
        <rFont val="Calibri"/>
        <family val="2"/>
        <scheme val="minor"/>
      </rPr>
      <t xml:space="preserve"> (specifically on page 9 paragraph 6). </t>
    </r>
  </si>
  <si>
    <t>8a</t>
  </si>
  <si>
    <t>9a</t>
  </si>
  <si>
    <t>3a</t>
  </si>
  <si>
    <t>Moving Expenses</t>
  </si>
  <si>
    <t>TOTAL CASH ALLOWANCES - Add lines 1A-1G</t>
  </si>
  <si>
    <t>1H</t>
  </si>
  <si>
    <r>
      <rPr>
        <b/>
        <sz val="11"/>
        <color indexed="8"/>
        <rFont val="Calibri"/>
        <family val="2"/>
      </rPr>
      <t xml:space="preserve">Cash Allowances </t>
    </r>
    <r>
      <rPr>
        <sz val="11"/>
        <color theme="1"/>
        <rFont val="Calibri"/>
        <family val="2"/>
        <scheme val="minor"/>
      </rPr>
      <t xml:space="preserve">(from </t>
    </r>
    <r>
      <rPr>
        <b/>
        <sz val="11"/>
        <color theme="1"/>
        <rFont val="Calibri"/>
        <family val="2"/>
        <scheme val="minor"/>
      </rPr>
      <t>worksheet 1</t>
    </r>
    <r>
      <rPr>
        <sz val="11"/>
        <color theme="1"/>
        <rFont val="Calibri"/>
        <family val="2"/>
        <scheme val="minor"/>
      </rPr>
      <t>, line 1H excluding moving expenses</t>
    </r>
    <r>
      <rPr>
        <b/>
        <sz val="11"/>
        <color indexed="8"/>
        <rFont val="Calibri"/>
        <family val="2"/>
      </rPr>
      <t>)</t>
    </r>
    <r>
      <rPr>
        <sz val="11"/>
        <color indexed="8"/>
        <rFont val="Calibri"/>
        <family val="2"/>
      </rPr>
      <t xml:space="preserve"> 
</t>
    </r>
    <r>
      <rPr>
        <b/>
        <i/>
        <sz val="11"/>
        <color rgb="FFFF0000"/>
        <rFont val="Calibri"/>
        <family val="2"/>
      </rPr>
      <t xml:space="preserve">Reminder this is taxable income. </t>
    </r>
  </si>
  <si>
    <r>
      <t>Pension Costs (Clergy Retirement Security Plan CRSP DB + D</t>
    </r>
    <r>
      <rPr>
        <b/>
        <sz val="11"/>
        <color rgb="FF000000"/>
        <rFont val="Calibri"/>
        <family val="2"/>
      </rPr>
      <t>C)  for moving expenses</t>
    </r>
    <r>
      <rPr>
        <b/>
        <i/>
        <sz val="11"/>
        <color rgb="FF000000"/>
        <rFont val="Calibri"/>
        <family val="2"/>
      </rPr>
      <t xml:space="preserve">  </t>
    </r>
    <r>
      <rPr>
        <i/>
        <sz val="11"/>
        <color indexed="8"/>
        <rFont val="Calibri"/>
        <family val="2"/>
      </rPr>
      <t xml:space="preserve">                                        </t>
    </r>
    <r>
      <rPr>
        <i/>
        <sz val="9"/>
        <color indexed="8"/>
        <rFont val="Calibri"/>
        <family val="2"/>
      </rPr>
      <t xml:space="preserve"> (moving expenses from worksheet 1, line 1G)</t>
    </r>
  </si>
  <si>
    <t xml:space="preserve">                                     </t>
  </si>
  <si>
    <r>
      <rPr>
        <b/>
        <i/>
        <sz val="11"/>
        <color rgb="FF000000"/>
        <rFont val="Calibri"/>
        <family val="2"/>
      </rPr>
      <t xml:space="preserve">4% contribution   </t>
    </r>
    <r>
      <rPr>
        <i/>
        <sz val="11"/>
        <color rgb="FF000000"/>
        <rFont val="Calibri"/>
        <family val="2"/>
      </rPr>
      <t xml:space="preserve">                                </t>
    </r>
  </si>
  <si>
    <t>Identified %</t>
  </si>
  <si>
    <r>
      <t xml:space="preserve">UMPIP Contribution- 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 xml:space="preserve"> An automatic pre-tax payroll deduction of 4% of compensation plus housing will be used for contributions to UMPIP (United Methodist Personal Investment Plan).  The pastor can elect to have a different % as a contribution to UMPIP, however will have to complete a </t>
    </r>
    <r>
      <rPr>
        <b/>
        <i/>
        <u/>
        <sz val="10"/>
        <color rgb="FF000000"/>
        <rFont val="Calibri"/>
        <family val="2"/>
      </rPr>
      <t>Contribution Election Form</t>
    </r>
    <r>
      <rPr>
        <b/>
        <sz val="10"/>
        <color rgb="FF000000"/>
        <rFont val="Calibri"/>
        <family val="2"/>
      </rPr>
      <t xml:space="preserve"> indicating the requested % or to waive out completely.    </t>
    </r>
    <r>
      <rPr>
        <b/>
        <i/>
        <sz val="8"/>
        <color rgb="FF000000"/>
        <rFont val="Calibri"/>
        <family val="2"/>
      </rPr>
      <t>This will be billed by the Board of Pensions on your monthly invoice.</t>
    </r>
    <r>
      <rPr>
        <b/>
        <sz val="8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 xml:space="preserve"> For full CRSP pension benefits, the pastor must contribute </t>
    </r>
    <r>
      <rPr>
        <b/>
        <u/>
        <sz val="10"/>
        <color rgb="FF000000"/>
        <rFont val="Calibri"/>
        <family val="2"/>
      </rPr>
      <t>at least 1%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of their compensation plus housing.  Please enter a % in the blue shaded area.   If a dollar amount is requested instead of a %, please enter that amount in the orange shaded area. </t>
    </r>
  </si>
  <si>
    <t>Annual  amount</t>
  </si>
  <si>
    <t>Pastor rate $50,000 Death Benefit,       $50,000 Accidental Death and Dismemberment</t>
  </si>
  <si>
    <t>Spouse Rate    $5,000 Death Benefit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</si>
  <si>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</si>
  <si>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</si>
  <si>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</si>
  <si>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</si>
  <si>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</si>
  <si>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</si>
  <si>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</si>
  <si>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</si>
  <si>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r>
      <t xml:space="preserve"> Appointment:    FT </t>
    </r>
    <r>
      <rPr>
        <b/>
        <sz val="11"/>
        <rFont val="Wingdings"/>
        <charset val="2"/>
      </rPr>
      <t xml:space="preserve"> </t>
    </r>
    <r>
      <rPr>
        <b/>
        <sz val="11"/>
        <rFont val="Calibri"/>
        <family val="2"/>
        <scheme val="minor"/>
      </rPr>
      <t xml:space="preserve">        3/4 </t>
    </r>
    <r>
      <rPr>
        <b/>
        <sz val="11"/>
        <rFont val="Wingdings"/>
        <charset val="2"/>
      </rPr>
      <t xml:space="preserve"> </t>
    </r>
    <r>
      <rPr>
        <b/>
        <sz val="11"/>
        <rFont val="Calibri"/>
        <family val="2"/>
        <scheme val="minor"/>
      </rPr>
      <t xml:space="preserve">      </t>
    </r>
  </si>
  <si>
    <t>Enter the annual amount in area below</t>
  </si>
  <si>
    <r>
      <rPr>
        <b/>
        <sz val="11"/>
        <rFont val="Calibri"/>
        <family val="2"/>
      </rPr>
      <t xml:space="preserve">Moving Expenses </t>
    </r>
    <r>
      <rPr>
        <sz val="11"/>
        <rFont val="Calibri"/>
        <family val="2"/>
        <scheme val="minor"/>
      </rPr>
      <t xml:space="preserve">(from </t>
    </r>
    <r>
      <rPr>
        <b/>
        <sz val="11"/>
        <rFont val="Calibri"/>
        <family val="2"/>
        <scheme val="minor"/>
      </rPr>
      <t>worksheet 1</t>
    </r>
    <r>
      <rPr>
        <sz val="11"/>
        <rFont val="Calibri"/>
        <family val="2"/>
        <scheme val="minor"/>
      </rPr>
      <t>, line 1G</t>
    </r>
    <r>
      <rPr>
        <b/>
        <sz val="11"/>
        <rFont val="Calibri"/>
        <family val="2"/>
      </rPr>
      <t>)</t>
    </r>
    <r>
      <rPr>
        <sz val="11"/>
        <rFont val="Calibri"/>
        <family val="2"/>
      </rPr>
      <t xml:space="preserve"> 
</t>
    </r>
    <r>
      <rPr>
        <b/>
        <i/>
        <sz val="11"/>
        <rFont val="Calibri"/>
        <family val="2"/>
      </rPr>
      <t xml:space="preserve">Reminder this is taxable income. </t>
    </r>
  </si>
  <si>
    <r>
      <rPr>
        <b/>
        <sz val="11"/>
        <rFont val="Calibri"/>
        <family val="2"/>
      </rPr>
      <t>Comprehensive Protection Plan (CPP)</t>
    </r>
    <r>
      <rPr>
        <b/>
        <sz val="11"/>
        <rFont val="Calibri"/>
        <family val="2"/>
        <scheme val="minor"/>
      </rPr>
      <t xml:space="preserve">  for moving expenses</t>
    </r>
    <r>
      <rPr>
        <sz val="11"/>
        <rFont val="Calibri"/>
        <family val="2"/>
        <scheme val="minor"/>
      </rPr>
      <t xml:space="preserve">                                                                                        </t>
    </r>
    <r>
      <rPr>
        <sz val="9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 xml:space="preserve"> (moving expenses from </t>
    </r>
    <r>
      <rPr>
        <b/>
        <i/>
        <sz val="9"/>
        <rFont val="Calibri"/>
        <family val="2"/>
        <scheme val="minor"/>
      </rPr>
      <t>worksheet 1</t>
    </r>
    <r>
      <rPr>
        <i/>
        <sz val="9"/>
        <rFont val="Calibri"/>
        <family val="2"/>
        <scheme val="minor"/>
      </rPr>
      <t>, line 1G)</t>
    </r>
  </si>
  <si>
    <r>
      <t xml:space="preserve">HOUSING EXCLUSION - DO NOT ADD OR SUBTRACT                                                                 </t>
    </r>
    <r>
      <rPr>
        <b/>
        <sz val="11"/>
        <color rgb="FFFF0000"/>
        <rFont val="Calibri"/>
        <family val="2"/>
      </rPr>
      <t>Housing Exclusion Resolution MUST BE INCLUDED W/COMP FORM.</t>
    </r>
  </si>
  <si>
    <t xml:space="preserve"> upgraded vision plan.</t>
  </si>
  <si>
    <t xml:space="preserve"> dental plan premium</t>
  </si>
  <si>
    <r>
      <t>Pastor's Contribution to Health Insurance Premium</t>
    </r>
    <r>
      <rPr>
        <sz val="11"/>
        <color rgb="FF000000"/>
        <rFont val="Calibri"/>
        <family val="2"/>
      </rPr>
      <t xml:space="preserve"> = difference of Church contribution and premium </t>
    </r>
  </si>
  <si>
    <t xml:space="preserve">Flexible Spending Account (FSA/MRA) Or Health Savings account (HSA) </t>
  </si>
  <si>
    <t>Dependent Care Account</t>
  </si>
  <si>
    <t xml:space="preserve">Church 1 </t>
  </si>
  <si>
    <t>El Buen</t>
  </si>
  <si>
    <t>University</t>
  </si>
  <si>
    <t>Total for individual churches</t>
  </si>
  <si>
    <t>If this is a two point charge please sign below the church obligation section on page 3.</t>
  </si>
  <si>
    <t>CHARGE INFORMATION SHEET - Two Point Charge</t>
  </si>
  <si>
    <t xml:space="preserve">(should match line 11 on page 1) </t>
  </si>
  <si>
    <t>New Mexico Conference Pastor Compensation Form  2024   2-point charge</t>
  </si>
  <si>
    <t>Pastor only = $10,404/year $867/month</t>
  </si>
  <si>
    <t>Pastor +1 = $19,764/year $1,647/month</t>
  </si>
  <si>
    <t>Pastor + family  = $27,048/year $2,254/month</t>
  </si>
  <si>
    <t>Grand Total Compensation Summary For the 2 point Charge For 2024 and individual churches' obligation</t>
  </si>
  <si>
    <t>New Mexico Conference Pastor Compensation Form 2024</t>
  </si>
  <si>
    <t xml:space="preserve"> UMLO "UM Life Options" </t>
  </si>
  <si>
    <t>Pastor or Spouse age as of Jan.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</si>
</sst>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[&lt;=9999999]###\-####;\(###\)\ ###\-####"/>
  </numFmts>
  <fonts count="5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6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1"/>
      <color rgb="FF00B050"/>
      <name val="Calibri"/>
      <family val="2"/>
      <scheme val="minor"/>
    </font>
    <font>
      <b/>
      <sz val="11"/>
      <name val="Wingdings"/>
      <charset val="2"/>
    </font>
    <font>
      <b/>
      <i/>
      <sz val="11"/>
      <color rgb="FF000000"/>
      <name val="Calibri"/>
      <family val="2"/>
    </font>
    <font>
      <sz val="8"/>
      <color rgb="FF000000"/>
      <name val="Calibri"/>
      <family val="2"/>
    </font>
    <font>
      <i/>
      <sz val="9"/>
      <color rgb="FF000000"/>
      <name val="Calibri"/>
      <family val="2"/>
    </font>
    <font>
      <b/>
      <i/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i/>
      <u/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1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54">
    <xf numFmtId="0" fontId="0" fillId="0" borderId="0" xfId="0"/>
    <xf numFmtId="4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7" fillId="2" borderId="0" xfId="0" applyFont="1" applyFill="1"/>
    <xf numFmtId="0" fontId="6" fillId="2" borderId="0" xfId="0" applyFont="1" applyFill="1" applyAlignment="1">
      <alignment wrapText="1"/>
    </xf>
    <xf numFmtId="4" fontId="6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9" fontId="0" fillId="2" borderId="0" xfId="0" applyNumberFormat="1" applyFill="1"/>
    <xf numFmtId="0" fontId="0" fillId="2" borderId="0" xfId="0" applyFill="1"/>
    <xf numFmtId="0" fontId="8" fillId="2" borderId="0" xfId="0" applyFont="1" applyFill="1" applyAlignment="1">
      <alignment horizontal="center" wrapText="1"/>
    </xf>
    <xf numFmtId="4" fontId="0" fillId="2" borderId="0" xfId="0" applyNumberFormat="1" applyFill="1" applyAlignment="1">
      <alignment wrapText="1"/>
    </xf>
    <xf numFmtId="0" fontId="0" fillId="2" borderId="1" xfId="0" applyFill="1" applyBorder="1" applyAlignment="1">
      <alignment horizontal="center"/>
    </xf>
    <xf numFmtId="0" fontId="12" fillId="0" borderId="0" xfId="0" applyFont="1"/>
    <xf numFmtId="0" fontId="0" fillId="2" borderId="3" xfId="0" applyFill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0" fillId="2" borderId="20" xfId="0" applyFill="1" applyBorder="1"/>
    <xf numFmtId="4" fontId="0" fillId="2" borderId="0" xfId="0" applyNumberFormat="1" applyFill="1"/>
    <xf numFmtId="0" fontId="0" fillId="2" borderId="0" xfId="0" applyFill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9" fillId="2" borderId="0" xfId="0" applyFont="1" applyFill="1" applyAlignment="1">
      <alignment horizontal="center"/>
    </xf>
    <xf numFmtId="0" fontId="5" fillId="2" borderId="0" xfId="0" applyFont="1" applyFill="1"/>
    <xf numFmtId="0" fontId="0" fillId="2" borderId="13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14" fontId="0" fillId="2" borderId="7" xfId="0" applyNumberFormat="1" applyFill="1" applyBorder="1" applyProtection="1">
      <protection locked="0"/>
    </xf>
    <xf numFmtId="14" fontId="4" fillId="2" borderId="7" xfId="0" applyNumberFormat="1" applyFont="1" applyFill="1" applyBorder="1" applyAlignment="1">
      <alignment horizontal="center" vertical="center" wrapText="1"/>
    </xf>
    <xf numFmtId="164" fontId="0" fillId="2" borderId="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0" borderId="10" xfId="0" applyNumberFormat="1" applyBorder="1" applyAlignment="1">
      <alignment horizontal="right"/>
    </xf>
    <xf numFmtId="0" fontId="0" fillId="2" borderId="5" xfId="0" applyFill="1" applyBorder="1"/>
    <xf numFmtId="164" fontId="0" fillId="2" borderId="1" xfId="0" applyNumberFormat="1" applyFill="1" applyBorder="1" applyAlignment="1" applyProtection="1">
      <alignment horizontal="right" vertical="center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0" fillId="0" borderId="0" xfId="0" applyAlignment="1">
      <alignment vertical="top"/>
    </xf>
    <xf numFmtId="0" fontId="4" fillId="2" borderId="0" xfId="0" applyFont="1" applyFill="1" applyAlignment="1">
      <alignment vertical="center" wrapText="1"/>
    </xf>
    <xf numFmtId="164" fontId="0" fillId="3" borderId="0" xfId="0" applyNumberFormat="1" applyFill="1" applyAlignment="1">
      <alignment horizontal="center" wrapText="1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0" fillId="5" borderId="59" xfId="0" applyFill="1" applyBorder="1" applyAlignment="1">
      <alignment horizontal="center" vertical="center"/>
    </xf>
    <xf numFmtId="4" fontId="0" fillId="2" borderId="59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left" wrapText="1"/>
    </xf>
    <xf numFmtId="0" fontId="4" fillId="2" borderId="66" xfId="0" applyFont="1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164" fontId="0" fillId="2" borderId="55" xfId="0" applyNumberFormat="1" applyFill="1" applyBorder="1" applyAlignment="1" applyProtection="1">
      <alignment horizontal="right" vertical="center"/>
      <protection locked="0"/>
    </xf>
    <xf numFmtId="0" fontId="0" fillId="2" borderId="69" xfId="0" applyFill="1" applyBorder="1" applyAlignment="1">
      <alignment horizontal="center" vertical="center"/>
    </xf>
    <xf numFmtId="0" fontId="0" fillId="2" borderId="73" xfId="0" applyFill="1" applyBorder="1"/>
    <xf numFmtId="0" fontId="0" fillId="2" borderId="73" xfId="0" applyFill="1" applyBorder="1" applyAlignment="1">
      <alignment horizontal="center" vertical="center"/>
    </xf>
    <xf numFmtId="164" fontId="0" fillId="4" borderId="74" xfId="0" applyNumberFormat="1" applyFill="1" applyBorder="1" applyAlignment="1">
      <alignment horizontal="right" vertical="center"/>
    </xf>
    <xf numFmtId="0" fontId="0" fillId="2" borderId="75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164" fontId="4" fillId="4" borderId="69" xfId="0" applyNumberFormat="1" applyFont="1" applyFill="1" applyBorder="1" applyAlignment="1">
      <alignment horizontal="right" vertical="center"/>
    </xf>
    <xf numFmtId="164" fontId="0" fillId="4" borderId="3" xfId="0" applyNumberForma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78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vertical="center" wrapText="1"/>
    </xf>
    <xf numFmtId="0" fontId="4" fillId="2" borderId="79" xfId="0" applyFont="1" applyFill="1" applyBorder="1" applyAlignment="1">
      <alignment vertical="center" wrapText="1"/>
    </xf>
    <xf numFmtId="164" fontId="0" fillId="3" borderId="64" xfId="0" applyNumberFormat="1" applyFill="1" applyBorder="1" applyAlignment="1">
      <alignment horizontal="center" wrapText="1"/>
    </xf>
    <xf numFmtId="0" fontId="6" fillId="2" borderId="63" xfId="0" applyFont="1" applyFill="1" applyBorder="1" applyAlignment="1">
      <alignment wrapText="1"/>
    </xf>
    <xf numFmtId="0" fontId="0" fillId="2" borderId="63" xfId="0" applyFill="1" applyBorder="1" applyAlignment="1">
      <alignment horizontal="center" vertical="center"/>
    </xf>
    <xf numFmtId="164" fontId="0" fillId="3" borderId="79" xfId="0" applyNumberFormat="1" applyFill="1" applyBorder="1" applyAlignment="1">
      <alignment horizontal="center" wrapText="1"/>
    </xf>
    <xf numFmtId="0" fontId="0" fillId="0" borderId="6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left" vertical="top" wrapText="1"/>
    </xf>
    <xf numFmtId="0" fontId="4" fillId="2" borderId="8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left" wrapText="1"/>
    </xf>
    <xf numFmtId="164" fontId="0" fillId="2" borderId="73" xfId="0" applyNumberFormat="1" applyFill="1" applyBorder="1" applyAlignment="1">
      <alignment horizontal="right"/>
    </xf>
    <xf numFmtId="0" fontId="4" fillId="2" borderId="73" xfId="0" applyFont="1" applyFill="1" applyBorder="1" applyAlignment="1">
      <alignment wrapText="1"/>
    </xf>
    <xf numFmtId="0" fontId="0" fillId="2" borderId="73" xfId="0" applyFill="1" applyBorder="1" applyAlignment="1">
      <alignment wrapText="1"/>
    </xf>
    <xf numFmtId="0" fontId="0" fillId="2" borderId="85" xfId="0" applyFill="1" applyBorder="1" applyAlignment="1">
      <alignment vertical="center"/>
    </xf>
    <xf numFmtId="0" fontId="0" fillId="2" borderId="85" xfId="0" applyFill="1" applyBorder="1" applyAlignment="1">
      <alignment horizontal="center" vertical="center"/>
    </xf>
    <xf numFmtId="164" fontId="0" fillId="2" borderId="85" xfId="0" applyNumberFormat="1" applyFill="1" applyBorder="1" applyAlignment="1" applyProtection="1">
      <alignment horizontal="right" vertical="center"/>
      <protection locked="0"/>
    </xf>
    <xf numFmtId="0" fontId="4" fillId="2" borderId="89" xfId="0" applyFont="1" applyFill="1" applyBorder="1" applyAlignment="1">
      <alignment horizontal="center" vertical="center" wrapText="1"/>
    </xf>
    <xf numFmtId="0" fontId="0" fillId="2" borderId="90" xfId="0" applyFill="1" applyBorder="1" applyAlignment="1">
      <alignment horizontal="center" vertical="center" wrapText="1"/>
    </xf>
    <xf numFmtId="0" fontId="4" fillId="2" borderId="91" xfId="0" applyFont="1" applyFill="1" applyBorder="1" applyAlignment="1">
      <alignment horizontal="left" vertical="top"/>
    </xf>
    <xf numFmtId="0" fontId="0" fillId="2" borderId="63" xfId="0" applyFill="1" applyBorder="1"/>
    <xf numFmtId="0" fontId="0" fillId="2" borderId="63" xfId="0" applyFill="1" applyBorder="1" applyAlignment="1">
      <alignment vertical="center"/>
    </xf>
    <xf numFmtId="0" fontId="0" fillId="2" borderId="68" xfId="0" applyFill="1" applyBorder="1"/>
    <xf numFmtId="0" fontId="0" fillId="2" borderId="93" xfId="0" applyFill="1" applyBorder="1" applyAlignment="1">
      <alignment horizontal="center"/>
    </xf>
    <xf numFmtId="164" fontId="0" fillId="4" borderId="94" xfId="0" applyNumberFormat="1" applyFill="1" applyBorder="1"/>
    <xf numFmtId="0" fontId="4" fillId="2" borderId="91" xfId="0" applyFont="1" applyFill="1" applyBorder="1" applyAlignment="1">
      <alignment vertical="top"/>
    </xf>
    <xf numFmtId="0" fontId="0" fillId="0" borderId="63" xfId="0" applyBorder="1"/>
    <xf numFmtId="0" fontId="0" fillId="2" borderId="63" xfId="0" applyFill="1" applyBorder="1" applyAlignment="1">
      <alignment horizontal="right" wrapText="1"/>
    </xf>
    <xf numFmtId="0" fontId="0" fillId="2" borderId="98" xfId="0" applyFill="1" applyBorder="1" applyAlignment="1">
      <alignment horizontal="center"/>
    </xf>
    <xf numFmtId="164" fontId="0" fillId="4" borderId="99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7" xfId="0" applyFill="1" applyBorder="1"/>
    <xf numFmtId="0" fontId="4" fillId="2" borderId="0" xfId="0" applyFont="1" applyFill="1" applyAlignment="1">
      <alignment horizontal="right" wrapText="1"/>
    </xf>
    <xf numFmtId="0" fontId="0" fillId="2" borderId="0" xfId="0" applyFill="1" applyAlignment="1" applyProtection="1">
      <alignment horizontal="left"/>
      <protection locked="0"/>
    </xf>
    <xf numFmtId="166" fontId="14" fillId="2" borderId="0" xfId="1" applyNumberFormat="1" applyFill="1"/>
    <xf numFmtId="14" fontId="0" fillId="2" borderId="6" xfId="0" applyNumberFormat="1" applyFill="1" applyBorder="1" applyAlignment="1" applyProtection="1">
      <alignment wrapText="1"/>
      <protection locked="0"/>
    </xf>
    <xf numFmtId="0" fontId="4" fillId="2" borderId="0" xfId="0" applyFont="1" applyFill="1" applyAlignment="1">
      <alignment horizontal="right" vertical="center" wrapText="1"/>
    </xf>
    <xf numFmtId="0" fontId="18" fillId="0" borderId="27" xfId="0" applyFont="1" applyBorder="1" applyAlignment="1">
      <alignment horizontal="center" wrapText="1"/>
    </xf>
    <xf numFmtId="0" fontId="18" fillId="0" borderId="31" xfId="0" applyFont="1" applyBorder="1" applyAlignment="1">
      <alignment horizont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4" fontId="2" fillId="2" borderId="84" xfId="0" applyNumberFormat="1" applyFont="1" applyFill="1" applyBorder="1" applyAlignment="1" applyProtection="1">
      <alignment horizontal="center" wrapText="1"/>
      <protection locked="0"/>
    </xf>
    <xf numFmtId="1" fontId="0" fillId="0" borderId="83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 vertic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4" fontId="21" fillId="2" borderId="0" xfId="0" applyNumberFormat="1" applyFont="1" applyFill="1" applyAlignment="1">
      <alignment horizontal="center"/>
    </xf>
    <xf numFmtId="164" fontId="18" fillId="8" borderId="27" xfId="0" applyNumberFormat="1" applyFont="1" applyFill="1" applyBorder="1" applyAlignment="1">
      <alignment horizontal="right" wrapText="1"/>
    </xf>
    <xf numFmtId="44" fontId="18" fillId="0" borderId="31" xfId="0" applyNumberFormat="1" applyFont="1" applyBorder="1" applyAlignment="1" applyProtection="1">
      <alignment horizontal="right" wrapText="1"/>
      <protection locked="0"/>
    </xf>
    <xf numFmtId="0" fontId="18" fillId="0" borderId="31" xfId="0" applyFont="1" applyBorder="1" applyAlignment="1" applyProtection="1">
      <alignment horizontal="right" wrapText="1"/>
      <protection locked="0"/>
    </xf>
    <xf numFmtId="44" fontId="18" fillId="0" borderId="42" xfId="0" applyNumberFormat="1" applyFont="1" applyBorder="1" applyAlignment="1" applyProtection="1">
      <alignment horizontal="right" wrapText="1"/>
      <protection locked="0"/>
    </xf>
    <xf numFmtId="164" fontId="18" fillId="8" borderId="46" xfId="0" applyNumberFormat="1" applyFont="1" applyFill="1" applyBorder="1" applyAlignment="1">
      <alignment horizontal="right" wrapText="1"/>
    </xf>
    <xf numFmtId="164" fontId="18" fillId="8" borderId="50" xfId="0" applyNumberFormat="1" applyFont="1" applyFill="1" applyBorder="1" applyAlignment="1">
      <alignment horizontal="right" wrapText="1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0" fontId="18" fillId="4" borderId="32" xfId="0" applyFont="1" applyFill="1" applyBorder="1" applyAlignment="1">
      <alignment horizontal="center" wrapText="1"/>
    </xf>
    <xf numFmtId="0" fontId="18" fillId="4" borderId="33" xfId="0" applyFont="1" applyFill="1" applyBorder="1" applyAlignment="1">
      <alignment horizontal="center" wrapText="1"/>
    </xf>
    <xf numFmtId="0" fontId="18" fillId="4" borderId="34" xfId="0" applyFont="1" applyFill="1" applyBorder="1" applyAlignment="1">
      <alignment horizontal="center" wrapText="1"/>
    </xf>
    <xf numFmtId="0" fontId="19" fillId="6" borderId="28" xfId="0" applyFont="1" applyFill="1" applyBorder="1" applyAlignment="1">
      <alignment horizontal="left" wrapText="1"/>
    </xf>
    <xf numFmtId="0" fontId="0" fillId="0" borderId="29" xfId="0" applyBorder="1"/>
    <xf numFmtId="0" fontId="0" fillId="0" borderId="30" xfId="0" applyBorder="1"/>
    <xf numFmtId="0" fontId="18" fillId="4" borderId="100" xfId="0" applyFont="1" applyFill="1" applyBorder="1" applyAlignment="1">
      <alignment horizontal="center" wrapText="1"/>
    </xf>
    <xf numFmtId="0" fontId="18" fillId="4" borderId="40" xfId="0" applyFont="1" applyFill="1" applyBorder="1" applyAlignment="1">
      <alignment horizontal="center" wrapText="1"/>
    </xf>
    <xf numFmtId="0" fontId="18" fillId="4" borderId="41" xfId="0" applyFont="1" applyFill="1" applyBorder="1" applyAlignment="1">
      <alignment horizontal="center" wrapText="1"/>
    </xf>
    <xf numFmtId="0" fontId="0" fillId="5" borderId="55" xfId="0" applyFill="1" applyBorder="1" applyAlignment="1">
      <alignment horizontal="center"/>
    </xf>
    <xf numFmtId="164" fontId="0" fillId="4" borderId="59" xfId="0" applyNumberFormat="1" applyFill="1" applyBorder="1" applyAlignment="1">
      <alignment horizontal="right" vertical="center"/>
    </xf>
    <xf numFmtId="164" fontId="0" fillId="2" borderId="0" xfId="0" applyNumberFormat="1" applyFill="1"/>
    <xf numFmtId="164" fontId="0" fillId="4" borderId="102" xfId="0" applyNumberFormat="1" applyFill="1" applyBorder="1"/>
    <xf numFmtId="4" fontId="0" fillId="2" borderId="0" xfId="0" applyNumberFormat="1" applyFill="1" applyAlignment="1">
      <alignment horizontal="right" vertic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2" borderId="103" xfId="0" applyFill="1" applyBorder="1" applyProtection="1">
      <protection locked="0"/>
    </xf>
    <xf numFmtId="164" fontId="0" fillId="2" borderId="102" xfId="0" applyNumberFormat="1" applyFill="1" applyBorder="1" applyProtection="1">
      <protection locked="0"/>
    </xf>
    <xf numFmtId="0" fontId="0" fillId="2" borderId="102" xfId="0" applyFill="1" applyBorder="1" applyProtection="1">
      <protection locked="0"/>
    </xf>
    <xf numFmtId="164" fontId="0" fillId="0" borderId="102" xfId="0" applyNumberFormat="1" applyBorder="1" applyProtection="1">
      <protection locked="0"/>
    </xf>
    <xf numFmtId="0" fontId="11" fillId="2" borderId="16" xfId="0" applyFont="1" applyFill="1" applyBorder="1" applyAlignment="1">
      <alignment horizontal="center"/>
    </xf>
    <xf numFmtId="14" fontId="16" fillId="2" borderId="13" xfId="0" applyNumberFormat="1" applyFont="1" applyFill="1" applyBorder="1" applyAlignment="1" applyProtection="1">
      <alignment horizontal="left"/>
      <protection locked="0"/>
    </xf>
    <xf numFmtId="167" fontId="16" fillId="2" borderId="108" xfId="0" applyNumberFormat="1" applyFont="1" applyFill="1" applyBorder="1" applyAlignment="1" applyProtection="1">
      <alignment horizontal="left"/>
      <protection locked="0"/>
    </xf>
    <xf numFmtId="4" fontId="36" fillId="0" borderId="0" xfId="0" applyNumberFormat="1" applyFont="1"/>
    <xf numFmtId="164" fontId="0" fillId="4" borderId="69" xfId="0" applyNumberFormat="1" applyFill="1" applyBorder="1" applyAlignment="1">
      <alignment horizontal="right"/>
    </xf>
    <xf numFmtId="4" fontId="7" fillId="2" borderId="0" xfId="0" applyNumberFormat="1" applyFont="1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16" fillId="2" borderId="111" xfId="0" applyFont="1" applyFill="1" applyBorder="1" applyAlignment="1">
      <alignment horizontal="left"/>
    </xf>
    <xf numFmtId="0" fontId="18" fillId="4" borderId="38" xfId="0" applyFont="1" applyFill="1" applyBorder="1" applyAlignment="1">
      <alignment horizontal="center" wrapText="1"/>
    </xf>
    <xf numFmtId="7" fontId="18" fillId="7" borderId="11" xfId="0" applyNumberFormat="1" applyFont="1" applyFill="1" applyBorder="1" applyAlignment="1">
      <alignment horizontal="center" wrapText="1"/>
    </xf>
    <xf numFmtId="0" fontId="18" fillId="0" borderId="2" xfId="0" applyFont="1" applyBorder="1" applyAlignment="1">
      <alignment wrapText="1"/>
    </xf>
    <xf numFmtId="0" fontId="18" fillId="0" borderId="20" xfId="0" applyFont="1" applyBorder="1" applyAlignment="1">
      <alignment horizontal="left" wrapText="1"/>
    </xf>
    <xf numFmtId="164" fontId="18" fillId="7" borderId="2" xfId="0" applyNumberFormat="1" applyFont="1" applyFill="1" applyBorder="1" applyAlignment="1">
      <alignment horizontal="center" wrapText="1"/>
    </xf>
    <xf numFmtId="0" fontId="39" fillId="6" borderId="3" xfId="0" applyFont="1" applyFill="1" applyBorder="1" applyAlignment="1">
      <alignment horizontal="center" wrapText="1"/>
    </xf>
    <xf numFmtId="7" fontId="18" fillId="7" borderId="2" xfId="0" applyNumberFormat="1" applyFont="1" applyFill="1" applyBorder="1" applyAlignment="1">
      <alignment horizontal="center" wrapText="1"/>
    </xf>
    <xf numFmtId="0" fontId="19" fillId="6" borderId="20" xfId="0" applyFont="1" applyFill="1" applyBorder="1" applyAlignment="1">
      <alignment wrapText="1"/>
    </xf>
    <xf numFmtId="0" fontId="39" fillId="6" borderId="9" xfId="0" applyFont="1" applyFill="1" applyBorder="1" applyAlignment="1">
      <alignment horizontal="center" wrapText="1"/>
    </xf>
    <xf numFmtId="9" fontId="18" fillId="9" borderId="13" xfId="0" applyNumberFormat="1" applyFont="1" applyFill="1" applyBorder="1" applyAlignment="1" applyProtection="1">
      <alignment horizontal="center" wrapText="1"/>
      <protection locked="0"/>
    </xf>
    <xf numFmtId="0" fontId="28" fillId="6" borderId="13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 wrapText="1"/>
    </xf>
    <xf numFmtId="164" fontId="10" fillId="4" borderId="102" xfId="0" applyNumberFormat="1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44" fillId="11" borderId="103" xfId="0" applyFont="1" applyFill="1" applyBorder="1" applyAlignment="1">
      <alignment horizontal="center"/>
    </xf>
    <xf numFmtId="164" fontId="44" fillId="11" borderId="103" xfId="0" applyNumberFormat="1" applyFont="1" applyFill="1" applyBorder="1" applyAlignment="1">
      <alignment horizontal="center"/>
    </xf>
    <xf numFmtId="0" fontId="44" fillId="3" borderId="112" xfId="0" applyFont="1" applyFill="1" applyBorder="1" applyAlignment="1">
      <alignment horizontal="center"/>
    </xf>
    <xf numFmtId="164" fontId="44" fillId="3" borderId="112" xfId="0" applyNumberFormat="1" applyFont="1" applyFill="1" applyBorder="1" applyAlignment="1">
      <alignment horizontal="center"/>
    </xf>
    <xf numFmtId="0" fontId="44" fillId="11" borderId="112" xfId="0" applyFont="1" applyFill="1" applyBorder="1" applyAlignment="1">
      <alignment horizontal="center"/>
    </xf>
    <xf numFmtId="164" fontId="44" fillId="11" borderId="112" xfId="0" applyNumberFormat="1" applyFont="1" applyFill="1" applyBorder="1" applyAlignment="1">
      <alignment horizontal="center"/>
    </xf>
    <xf numFmtId="0" fontId="44" fillId="3" borderId="113" xfId="0" applyFont="1" applyFill="1" applyBorder="1" applyAlignment="1">
      <alignment horizontal="center"/>
    </xf>
    <xf numFmtId="164" fontId="44" fillId="3" borderId="113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6" xfId="0" applyBorder="1"/>
    <xf numFmtId="0" fontId="16" fillId="2" borderId="0" xfId="0" applyFont="1" applyFill="1" applyAlignment="1">
      <alignment horizontal="left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>
      <alignment horizontal="right"/>
    </xf>
    <xf numFmtId="0" fontId="39" fillId="6" borderId="3" xfId="0" applyFont="1" applyFill="1" applyBorder="1" applyAlignment="1">
      <alignment horizontal="right"/>
    </xf>
    <xf numFmtId="0" fontId="39" fillId="6" borderId="9" xfId="0" applyFont="1" applyFill="1" applyBorder="1" applyAlignment="1">
      <alignment horizontal="right"/>
    </xf>
    <xf numFmtId="0" fontId="38" fillId="6" borderId="20" xfId="0" applyFont="1" applyFill="1" applyBorder="1" applyAlignment="1">
      <alignment horizontal="center" wrapText="1"/>
    </xf>
    <xf numFmtId="0" fontId="28" fillId="6" borderId="20" xfId="0" applyFont="1" applyFill="1" applyBorder="1" applyAlignment="1">
      <alignment horizontal="center" wrapText="1"/>
    </xf>
    <xf numFmtId="0" fontId="0" fillId="12" borderId="1" xfId="0" applyFill="1" applyBorder="1"/>
    <xf numFmtId="0" fontId="19" fillId="6" borderId="33" xfId="0" applyFont="1" applyFill="1" applyBorder="1" applyAlignment="1">
      <alignment horizontal="left" wrapText="1"/>
    </xf>
    <xf numFmtId="0" fontId="19" fillId="6" borderId="34" xfId="0" applyFont="1" applyFill="1" applyBorder="1" applyAlignment="1">
      <alignment horizontal="left" wrapText="1"/>
    </xf>
    <xf numFmtId="0" fontId="19" fillId="0" borderId="33" xfId="0" applyFont="1" applyBorder="1" applyAlignment="1">
      <alignment horizontal="left" vertical="top" wrapText="1"/>
    </xf>
    <xf numFmtId="0" fontId="19" fillId="0" borderId="34" xfId="0" applyFont="1" applyBorder="1" applyAlignment="1">
      <alignment horizontal="left" vertical="top" wrapText="1"/>
    </xf>
    <xf numFmtId="0" fontId="18" fillId="6" borderId="33" xfId="0" applyFont="1" applyFill="1" applyBorder="1" applyAlignment="1">
      <alignment horizontal="left" wrapText="1"/>
    </xf>
    <xf numFmtId="0" fontId="18" fillId="0" borderId="114" xfId="0" applyFont="1" applyBorder="1" applyAlignment="1">
      <alignment horizontal="center" wrapText="1"/>
    </xf>
    <xf numFmtId="44" fontId="18" fillId="0" borderId="115" xfId="0" applyNumberFormat="1" applyFont="1" applyBorder="1" applyAlignment="1" applyProtection="1">
      <alignment horizontal="right" wrapText="1"/>
      <protection locked="0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165" fontId="4" fillId="0" borderId="0" xfId="2" applyNumberFormat="1" applyFont="1" applyFill="1" applyBorder="1"/>
    <xf numFmtId="0" fontId="53" fillId="2" borderId="0" xfId="0" applyFont="1" applyFill="1"/>
    <xf numFmtId="0" fontId="6" fillId="2" borderId="2" xfId="0" applyFont="1" applyFill="1" applyBorder="1" applyAlignment="1">
      <alignment horizontal="center" wrapText="1"/>
    </xf>
    <xf numFmtId="0" fontId="5" fillId="2" borderId="118" xfId="0" applyFont="1" applyFill="1" applyBorder="1" applyAlignment="1">
      <alignment horizontal="center" wrapText="1"/>
    </xf>
    <xf numFmtId="164" fontId="5" fillId="13" borderId="1" xfId="2" applyNumberFormat="1" applyFont="1" applyFill="1" applyBorder="1" applyAlignment="1" applyProtection="1">
      <alignment horizontal="right"/>
      <protection locked="0"/>
    </xf>
    <xf numFmtId="164" fontId="5" fillId="13" borderId="5" xfId="2" applyNumberFormat="1" applyFont="1" applyFill="1" applyBorder="1" applyAlignment="1" applyProtection="1">
      <alignment horizontal="right"/>
      <protection locked="0"/>
    </xf>
    <xf numFmtId="164" fontId="5" fillId="13" borderId="22" xfId="2" applyNumberFormat="1" applyFont="1" applyFill="1" applyBorder="1" applyAlignment="1" applyProtection="1">
      <alignment horizontal="right"/>
      <protection locked="0"/>
    </xf>
    <xf numFmtId="164" fontId="5" fillId="13" borderId="23" xfId="2" applyNumberFormat="1" applyFont="1" applyFill="1" applyBorder="1" applyAlignment="1" applyProtection="1">
      <alignment horizontal="right" wrapText="1"/>
      <protection locked="0"/>
    </xf>
    <xf numFmtId="7" fontId="5" fillId="13" borderId="1" xfId="2" applyNumberFormat="1" applyFont="1" applyFill="1" applyBorder="1" applyAlignment="1" applyProtection="1">
      <alignment horizontal="right"/>
      <protection locked="0"/>
    </xf>
    <xf numFmtId="44" fontId="5" fillId="13" borderId="1" xfId="2" applyNumberFormat="1" applyFont="1" applyFill="1" applyBorder="1" applyAlignment="1" applyProtection="1">
      <alignment horizontal="right"/>
      <protection locked="0"/>
    </xf>
    <xf numFmtId="164" fontId="5" fillId="13" borderId="117" xfId="2" applyNumberFormat="1" applyFont="1" applyFill="1" applyBorder="1" applyAlignment="1" applyProtection="1">
      <alignment horizontal="right"/>
      <protection locked="0"/>
    </xf>
    <xf numFmtId="4" fontId="0" fillId="14" borderId="1" xfId="0" applyNumberFormat="1" applyFill="1" applyBorder="1" applyAlignment="1" applyProtection="1">
      <alignment horizontal="right" wrapText="1"/>
      <protection locked="0"/>
    </xf>
    <xf numFmtId="4" fontId="0" fillId="14" borderId="12" xfId="0" applyNumberFormat="1" applyFill="1" applyBorder="1" applyAlignment="1" applyProtection="1">
      <alignment horizontal="right" wrapText="1"/>
      <protection locked="0"/>
    </xf>
    <xf numFmtId="4" fontId="0" fillId="14" borderId="117" xfId="0" applyNumberFormat="1" applyFill="1" applyBorder="1" applyAlignment="1" applyProtection="1">
      <alignment horizontal="right" wrapText="1"/>
      <protection locked="0"/>
    </xf>
    <xf numFmtId="164" fontId="0" fillId="13" borderId="2" xfId="0" applyNumberFormat="1" applyFill="1" applyBorder="1"/>
    <xf numFmtId="44" fontId="5" fillId="4" borderId="1" xfId="2" applyNumberFormat="1" applyFont="1" applyFill="1" applyBorder="1" applyAlignment="1" applyProtection="1">
      <alignment horizontal="right" wrapText="1"/>
    </xf>
    <xf numFmtId="44" fontId="5" fillId="4" borderId="23" xfId="2" applyNumberFormat="1" applyFont="1" applyFill="1" applyBorder="1" applyAlignment="1" applyProtection="1">
      <alignment horizontal="right" wrapText="1"/>
    </xf>
    <xf numFmtId="44" fontId="5" fillId="4" borderId="121" xfId="2" applyNumberFormat="1" applyFont="1" applyFill="1" applyBorder="1" applyAlignment="1" applyProtection="1">
      <alignment horizontal="right" wrapText="1"/>
    </xf>
    <xf numFmtId="4" fontId="0" fillId="14" borderId="4" xfId="0" applyNumberFormat="1" applyFill="1" applyBorder="1"/>
    <xf numFmtId="44" fontId="0" fillId="4" borderId="11" xfId="0" applyNumberFormat="1" applyFill="1" applyBorder="1"/>
    <xf numFmtId="0" fontId="0" fillId="2" borderId="122" xfId="0" applyFill="1" applyBorder="1"/>
    <xf numFmtId="0" fontId="0" fillId="2" borderId="123" xfId="0" applyFill="1" applyBorder="1"/>
    <xf numFmtId="0" fontId="0" fillId="2" borderId="124" xfId="0" applyFill="1" applyBorder="1"/>
    <xf numFmtId="0" fontId="4" fillId="2" borderId="0" xfId="0" applyFont="1" applyFill="1"/>
    <xf numFmtId="0" fontId="4" fillId="0" borderId="0" xfId="0" applyFont="1" applyAlignment="1" applyProtection="1">
      <alignment horizontal="center"/>
      <protection locked="0"/>
    </xf>
    <xf numFmtId="165" fontId="26" fillId="0" borderId="0" xfId="2" applyNumberFormat="1" applyFont="1" applyFill="1" applyBorder="1"/>
    <xf numFmtId="0" fontId="2" fillId="0" borderId="5" xfId="0" applyFont="1" applyBorder="1"/>
    <xf numFmtId="164" fontId="0" fillId="0" borderId="1" xfId="0" applyNumberFormat="1" applyBorder="1" applyAlignment="1">
      <alignment horizontal="right" vertical="center"/>
    </xf>
    <xf numFmtId="0" fontId="12" fillId="0" borderId="0" xfId="0" applyFont="1" applyAlignment="1">
      <alignment horizontal="right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right" wrapText="1"/>
    </xf>
    <xf numFmtId="164" fontId="0" fillId="0" borderId="64" xfId="0" applyNumberFormat="1" applyBorder="1" applyAlignment="1">
      <alignment horizontal="center" wrapText="1"/>
    </xf>
    <xf numFmtId="0" fontId="0" fillId="0" borderId="0" xfId="0" applyAlignment="1">
      <alignment horizontal="right"/>
    </xf>
    <xf numFmtId="164" fontId="0" fillId="0" borderId="79" xfId="0" applyNumberFormat="1" applyBorder="1" applyAlignment="1">
      <alignment horizontal="center" wrapText="1"/>
    </xf>
    <xf numFmtId="164" fontId="0" fillId="16" borderId="3" xfId="0" applyNumberFormat="1" applyFill="1" applyBorder="1" applyProtection="1">
      <protection locked="0"/>
    </xf>
    <xf numFmtId="49" fontId="11" fillId="13" borderId="8" xfId="0" applyNumberFormat="1" applyFont="1" applyFill="1" applyBorder="1" applyAlignment="1">
      <alignment horizontal="center"/>
    </xf>
    <xf numFmtId="49" fontId="11" fillId="13" borderId="13" xfId="0" applyNumberFormat="1" applyFont="1" applyFill="1" applyBorder="1" applyAlignment="1">
      <alignment horizontal="center"/>
    </xf>
    <xf numFmtId="49" fontId="11" fillId="14" borderId="13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right" vertical="center"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44" fontId="18" fillId="10" borderId="9" xfId="0" applyNumberFormat="1" applyFont="1" applyFill="1" applyBorder="1" applyAlignment="1" applyProtection="1">
      <alignment horizontal="center" wrapText="1"/>
      <protection locked="0"/>
    </xf>
    <xf numFmtId="44" fontId="18" fillId="10" borderId="2" xfId="0" applyNumberFormat="1" applyFont="1" applyFill="1" applyBorder="1" applyAlignment="1" applyProtection="1">
      <alignment horizontal="center" wrapText="1"/>
      <protection locked="0"/>
    </xf>
    <xf numFmtId="0" fontId="0" fillId="2" borderId="6" xfId="0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left" vertical="center" wrapText="1"/>
    </xf>
    <xf numFmtId="0" fontId="4" fillId="2" borderId="71" xfId="0" applyFont="1" applyFill="1" applyBorder="1" applyAlignment="1">
      <alignment horizontal="left" vertical="center" wrapText="1"/>
    </xf>
    <xf numFmtId="0" fontId="4" fillId="2" borderId="72" xfId="0" applyFont="1" applyFill="1" applyBorder="1" applyAlignment="1">
      <alignment horizontal="left" vertical="center" wrapText="1"/>
    </xf>
    <xf numFmtId="0" fontId="4" fillId="2" borderId="60" xfId="0" applyFont="1" applyFill="1" applyBorder="1" applyAlignment="1">
      <alignment vertical="center" wrapText="1"/>
    </xf>
    <xf numFmtId="0" fontId="4" fillId="2" borderId="61" xfId="0" applyFont="1" applyFill="1" applyBorder="1" applyAlignment="1">
      <alignment vertical="center" wrapText="1"/>
    </xf>
    <xf numFmtId="0" fontId="4" fillId="2" borderId="62" xfId="0" applyFont="1" applyFill="1" applyBorder="1" applyAlignment="1">
      <alignment vertical="center" wrapText="1"/>
    </xf>
    <xf numFmtId="0" fontId="4" fillId="2" borderId="0" xfId="0" applyFont="1" applyFill="1" applyAlignment="1">
      <alignment horizontal="right" wrapText="1"/>
    </xf>
    <xf numFmtId="0" fontId="0" fillId="2" borderId="0" xfId="0" applyFill="1" applyAlignment="1">
      <alignment horizontal="right" wrapText="1"/>
    </xf>
    <xf numFmtId="0" fontId="4" fillId="2" borderId="6" xfId="0" applyFont="1" applyFill="1" applyBorder="1"/>
    <xf numFmtId="0" fontId="4" fillId="0" borderId="66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1" fillId="2" borderId="17" xfId="0" applyFont="1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0" fillId="2" borderId="88" xfId="0" applyFill="1" applyBorder="1" applyAlignment="1">
      <alignment wrapText="1"/>
    </xf>
    <xf numFmtId="0" fontId="8" fillId="2" borderId="0" xfId="0" applyFont="1" applyFill="1" applyAlignment="1">
      <alignment horizontal="center" wrapText="1"/>
    </xf>
    <xf numFmtId="49" fontId="2" fillId="2" borderId="84" xfId="0" applyNumberFormat="1" applyFont="1" applyFill="1" applyBorder="1" applyAlignment="1">
      <alignment horizontal="left" vertical="center" wrapText="1"/>
    </xf>
    <xf numFmtId="49" fontId="2" fillId="2" borderId="85" xfId="0" applyNumberFormat="1" applyFont="1" applyFill="1" applyBorder="1" applyAlignment="1">
      <alignment horizontal="left" vertical="center" wrapText="1"/>
    </xf>
    <xf numFmtId="49" fontId="2" fillId="2" borderId="86" xfId="0" applyNumberFormat="1" applyFont="1" applyFill="1" applyBorder="1" applyAlignment="1">
      <alignment horizontal="left" vertical="center" wrapText="1"/>
    </xf>
    <xf numFmtId="0" fontId="10" fillId="2" borderId="87" xfId="0" applyFont="1" applyFill="1" applyBorder="1" applyAlignment="1">
      <alignment horizontal="center" wrapText="1"/>
    </xf>
    <xf numFmtId="0" fontId="10" fillId="2" borderId="73" xfId="0" applyFont="1" applyFill="1" applyBorder="1" applyAlignment="1">
      <alignment horizontal="center" wrapText="1"/>
    </xf>
    <xf numFmtId="0" fontId="10" fillId="2" borderId="77" xfId="0" applyFont="1" applyFill="1" applyBorder="1" applyAlignment="1">
      <alignment horizontal="center" wrapText="1"/>
    </xf>
    <xf numFmtId="0" fontId="0" fillId="0" borderId="76" xfId="0" applyBorder="1" applyAlignment="1">
      <alignment horizontal="left" vertical="center" wrapText="1"/>
    </xf>
    <xf numFmtId="0" fontId="0" fillId="0" borderId="73" xfId="0" applyBorder="1" applyAlignment="1">
      <alignment horizontal="left" vertical="center" wrapText="1"/>
    </xf>
    <xf numFmtId="0" fontId="0" fillId="0" borderId="77" xfId="0" applyBorder="1" applyAlignment="1">
      <alignment horizontal="left" vertical="center" wrapText="1"/>
    </xf>
    <xf numFmtId="0" fontId="0" fillId="0" borderId="70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164" fontId="0" fillId="4" borderId="3" xfId="0" applyNumberFormat="1" applyFill="1" applyBorder="1" applyAlignment="1">
      <alignment horizontal="right" vertical="center" wrapText="1"/>
    </xf>
    <xf numFmtId="164" fontId="0" fillId="4" borderId="2" xfId="0" applyNumberFormat="1" applyFill="1" applyBorder="1" applyAlignment="1">
      <alignment horizontal="right" vertical="center" wrapText="1"/>
    </xf>
    <xf numFmtId="0" fontId="1" fillId="2" borderId="56" xfId="0" applyFont="1" applyFill="1" applyBorder="1" applyAlignment="1">
      <alignment horizontal="left" vertical="center" wrapText="1"/>
    </xf>
    <xf numFmtId="0" fontId="1" fillId="2" borderId="57" xfId="0" applyFont="1" applyFill="1" applyBorder="1" applyAlignment="1">
      <alignment horizontal="left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67" xfId="0" applyFont="1" applyBorder="1" applyAlignment="1">
      <alignment wrapText="1"/>
    </xf>
    <xf numFmtId="0" fontId="4" fillId="2" borderId="63" xfId="0" applyFont="1" applyFill="1" applyBorder="1" applyAlignment="1">
      <alignment horizontal="center" wrapText="1"/>
    </xf>
    <xf numFmtId="164" fontId="0" fillId="16" borderId="3" xfId="0" applyNumberFormat="1" applyFill="1" applyBorder="1" applyAlignment="1">
      <alignment horizontal="right" vertical="center" wrapText="1"/>
    </xf>
    <xf numFmtId="164" fontId="0" fillId="16" borderId="2" xfId="0" applyNumberFormat="1" applyFill="1" applyBorder="1" applyAlignment="1">
      <alignment horizontal="right" vertical="center" wrapText="1"/>
    </xf>
    <xf numFmtId="0" fontId="16" fillId="0" borderId="10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65" xfId="0" applyFont="1" applyBorder="1" applyAlignment="1">
      <alignment wrapText="1"/>
    </xf>
    <xf numFmtId="0" fontId="0" fillId="2" borderId="0" xfId="0" applyFill="1" applyAlignment="1">
      <alignment horizontal="left" vertical="center" wrapText="1"/>
    </xf>
    <xf numFmtId="0" fontId="0" fillId="2" borderId="64" xfId="0" applyFill="1" applyBorder="1" applyAlignment="1">
      <alignment horizontal="left" vertical="center" wrapText="1"/>
    </xf>
    <xf numFmtId="0" fontId="11" fillId="2" borderId="105" xfId="0" applyFont="1" applyFill="1" applyBorder="1" applyAlignment="1">
      <alignment horizontal="right" wrapText="1"/>
    </xf>
    <xf numFmtId="0" fontId="11" fillId="2" borderId="16" xfId="0" applyFont="1" applyFill="1" applyBorder="1" applyAlignment="1">
      <alignment horizontal="right" wrapText="1"/>
    </xf>
    <xf numFmtId="0" fontId="8" fillId="2" borderId="10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110" xfId="0" applyFont="1" applyFill="1" applyBorder="1" applyAlignment="1">
      <alignment vertical="center" wrapText="1"/>
    </xf>
    <xf numFmtId="0" fontId="4" fillId="2" borderId="56" xfId="0" applyFont="1" applyFill="1" applyBorder="1" applyAlignment="1">
      <alignment wrapText="1"/>
    </xf>
    <xf numFmtId="0" fontId="0" fillId="2" borderId="57" xfId="0" applyFill="1" applyBorder="1" applyAlignment="1">
      <alignment wrapText="1"/>
    </xf>
    <xf numFmtId="0" fontId="0" fillId="2" borderId="58" xfId="0" applyFill="1" applyBorder="1" applyAlignment="1">
      <alignment wrapText="1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06" xfId="0" applyFont="1" applyFill="1" applyBorder="1" applyAlignment="1" applyProtection="1">
      <alignment horizontal="center"/>
      <protection locked="0"/>
    </xf>
    <xf numFmtId="0" fontId="4" fillId="2" borderId="56" xfId="0" applyFont="1" applyFill="1" applyBorder="1" applyAlignment="1">
      <alignment horizontal="left" wrapText="1"/>
    </xf>
    <xf numFmtId="0" fontId="0" fillId="2" borderId="57" xfId="0" applyFill="1" applyBorder="1" applyAlignment="1">
      <alignment horizontal="left" wrapText="1"/>
    </xf>
    <xf numFmtId="0" fontId="0" fillId="2" borderId="58" xfId="0" applyFill="1" applyBorder="1" applyAlignment="1">
      <alignment horizontal="left" wrapText="1"/>
    </xf>
    <xf numFmtId="0" fontId="4" fillId="2" borderId="60" xfId="0" applyFont="1" applyFill="1" applyBorder="1" applyAlignment="1">
      <alignment horizontal="left" wrapText="1"/>
    </xf>
    <xf numFmtId="0" fontId="0" fillId="2" borderId="61" xfId="0" applyFill="1" applyBorder="1" applyAlignment="1">
      <alignment horizontal="left" wrapText="1"/>
    </xf>
    <xf numFmtId="0" fontId="0" fillId="2" borderId="62" xfId="0" applyFill="1" applyBorder="1" applyAlignment="1">
      <alignment horizontal="left" wrapText="1"/>
    </xf>
    <xf numFmtId="0" fontId="16" fillId="2" borderId="8" xfId="0" applyFont="1" applyFill="1" applyBorder="1" applyAlignment="1" applyProtection="1">
      <alignment horizontal="center"/>
      <protection locked="0"/>
    </xf>
    <xf numFmtId="0" fontId="16" fillId="2" borderId="13" xfId="0" applyFont="1" applyFill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2" borderId="76" xfId="0" applyFont="1" applyFill="1" applyBorder="1" applyAlignment="1">
      <alignment horizontal="left" wrapText="1"/>
    </xf>
    <xf numFmtId="0" fontId="4" fillId="2" borderId="73" xfId="0" applyFont="1" applyFill="1" applyBorder="1" applyAlignment="1">
      <alignment horizontal="left" wrapText="1"/>
    </xf>
    <xf numFmtId="0" fontId="4" fillId="2" borderId="77" xfId="0" applyFont="1" applyFill="1" applyBorder="1" applyAlignment="1">
      <alignment horizontal="left" wrapText="1"/>
    </xf>
    <xf numFmtId="0" fontId="4" fillId="2" borderId="66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13" fillId="2" borderId="107" xfId="0" applyFont="1" applyFill="1" applyBorder="1" applyAlignment="1">
      <alignment horizontal="right"/>
    </xf>
    <xf numFmtId="0" fontId="13" fillId="2" borderId="0" xfId="0" applyFont="1" applyFill="1" applyAlignment="1">
      <alignment horizontal="right"/>
    </xf>
    <xf numFmtId="0" fontId="0" fillId="2" borderId="7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5" fontId="0" fillId="4" borderId="75" xfId="1" applyNumberFormat="1" applyFont="1" applyFill="1" applyBorder="1" applyAlignment="1">
      <alignment horizontal="right" vertical="center"/>
    </xf>
    <xf numFmtId="5" fontId="0" fillId="4" borderId="9" xfId="1" applyNumberFormat="1" applyFont="1" applyFill="1" applyBorder="1" applyAlignment="1">
      <alignment horizontal="right" vertical="center"/>
    </xf>
    <xf numFmtId="5" fontId="0" fillId="4" borderId="2" xfId="1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67" xfId="0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65" xfId="0" applyFont="1" applyFill="1" applyBorder="1" applyAlignment="1">
      <alignment wrapText="1"/>
    </xf>
    <xf numFmtId="0" fontId="2" fillId="2" borderId="1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67" xfId="0" applyFill="1" applyBorder="1" applyAlignment="1" applyProtection="1">
      <alignment wrapText="1"/>
      <protection locked="0"/>
    </xf>
    <xf numFmtId="164" fontId="4" fillId="4" borderId="55" xfId="0" applyNumberFormat="1" applyFont="1" applyFill="1" applyBorder="1" applyAlignment="1">
      <alignment horizontal="right" vertical="center"/>
    </xf>
    <xf numFmtId="164" fontId="4" fillId="4" borderId="59" xfId="0" applyNumberFormat="1" applyFont="1" applyFill="1" applyBorder="1" applyAlignment="1">
      <alignment horizontal="right" vertical="center"/>
    </xf>
    <xf numFmtId="0" fontId="0" fillId="2" borderId="5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67" xfId="0" applyFill="1" applyBorder="1" applyAlignment="1">
      <alignment horizontal="left" wrapText="1"/>
    </xf>
    <xf numFmtId="0" fontId="0" fillId="2" borderId="5" xfId="0" applyFill="1" applyBorder="1" applyAlignment="1">
      <alignment wrapText="1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67" xfId="0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6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67" xfId="0" applyFont="1" applyFill="1" applyBorder="1" applyAlignment="1">
      <alignment wrapText="1"/>
    </xf>
    <xf numFmtId="0" fontId="0" fillId="2" borderId="25" xfId="0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92" xfId="0" applyFill="1" applyBorder="1" applyAlignment="1" applyProtection="1">
      <alignment wrapText="1"/>
      <protection locked="0"/>
    </xf>
    <xf numFmtId="0" fontId="4" fillId="2" borderId="60" xfId="0" applyFont="1" applyFill="1" applyBorder="1" applyAlignment="1">
      <alignment wrapText="1"/>
    </xf>
    <xf numFmtId="0" fontId="4" fillId="2" borderId="61" xfId="0" applyFont="1" applyFill="1" applyBorder="1" applyAlignment="1">
      <alignment wrapText="1"/>
    </xf>
    <xf numFmtId="0" fontId="4" fillId="2" borderId="62" xfId="0" applyFont="1" applyFill="1" applyBorder="1" applyAlignment="1">
      <alignment wrapText="1"/>
    </xf>
    <xf numFmtId="0" fontId="0" fillId="2" borderId="1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wrapText="1"/>
    </xf>
    <xf numFmtId="0" fontId="10" fillId="15" borderId="8" xfId="0" applyFont="1" applyFill="1" applyBorder="1" applyAlignment="1">
      <alignment horizontal="center" wrapText="1"/>
    </xf>
    <xf numFmtId="0" fontId="10" fillId="15" borderId="12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wrapText="1"/>
    </xf>
    <xf numFmtId="0" fontId="1" fillId="2" borderId="67" xfId="0" applyFont="1" applyFill="1" applyBorder="1" applyAlignment="1">
      <alignment wrapText="1"/>
    </xf>
    <xf numFmtId="0" fontId="4" fillId="2" borderId="95" xfId="0" applyFont="1" applyFill="1" applyBorder="1" applyAlignment="1">
      <alignment wrapText="1"/>
    </xf>
    <xf numFmtId="0" fontId="4" fillId="2" borderId="96" xfId="0" applyFont="1" applyFill="1" applyBorder="1" applyAlignment="1">
      <alignment wrapText="1"/>
    </xf>
    <xf numFmtId="0" fontId="4" fillId="2" borderId="97" xfId="0" applyFont="1" applyFill="1" applyBorder="1" applyAlignment="1">
      <alignment wrapText="1"/>
    </xf>
    <xf numFmtId="0" fontId="24" fillId="2" borderId="5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67" xfId="0" applyFont="1" applyFill="1" applyBorder="1" applyAlignment="1">
      <alignment horizontal="left" wrapText="1"/>
    </xf>
    <xf numFmtId="0" fontId="0" fillId="2" borderId="73" xfId="0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88" xfId="0" applyFill="1" applyBorder="1" applyAlignment="1">
      <alignment horizontal="left" wrapText="1"/>
    </xf>
    <xf numFmtId="0" fontId="0" fillId="0" borderId="118" xfId="0" applyBorder="1" applyAlignment="1">
      <alignment horizontal="center"/>
    </xf>
    <xf numFmtId="0" fontId="0" fillId="0" borderId="119" xfId="0" applyBorder="1" applyAlignment="1">
      <alignment horizontal="center"/>
    </xf>
    <xf numFmtId="0" fontId="0" fillId="0" borderId="120" xfId="0" applyBorder="1" applyAlignment="1">
      <alignment horizontal="center"/>
    </xf>
    <xf numFmtId="49" fontId="0" fillId="13" borderId="13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49" fontId="0" fillId="14" borderId="8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7" fillId="2" borderId="0" xfId="0" applyFont="1" applyFill="1" applyAlignment="1">
      <alignment horizontal="right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0" xfId="0" applyFill="1" applyBorder="1"/>
    <xf numFmtId="0" fontId="4" fillId="2" borderId="70" xfId="0" applyFont="1" applyFill="1" applyBorder="1" applyAlignment="1">
      <alignment wrapText="1"/>
    </xf>
    <xf numFmtId="0" fontId="0" fillId="2" borderId="71" xfId="0" applyFill="1" applyBorder="1" applyAlignment="1">
      <alignment wrapText="1"/>
    </xf>
    <xf numFmtId="0" fontId="0" fillId="2" borderId="72" xfId="0" applyFill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65" xfId="0" applyFont="1" applyBorder="1" applyAlignment="1">
      <alignment vertical="center" wrapText="1"/>
    </xf>
    <xf numFmtId="4" fontId="0" fillId="0" borderId="0" xfId="0" applyNumberFormat="1" applyAlignment="1">
      <alignment horizontal="center"/>
    </xf>
    <xf numFmtId="4" fontId="7" fillId="2" borderId="0" xfId="0" applyNumberFormat="1" applyFont="1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19" fillId="6" borderId="32" xfId="0" applyFont="1" applyFill="1" applyBorder="1" applyAlignment="1">
      <alignment horizontal="left" wrapText="1"/>
    </xf>
    <xf numFmtId="0" fontId="19" fillId="6" borderId="33" xfId="0" applyFont="1" applyFill="1" applyBorder="1" applyAlignment="1">
      <alignment horizontal="left" wrapText="1"/>
    </xf>
    <xf numFmtId="0" fontId="19" fillId="6" borderId="34" xfId="0" applyFont="1" applyFill="1" applyBorder="1" applyAlignment="1">
      <alignment horizontal="left" wrapText="1"/>
    </xf>
    <xf numFmtId="0" fontId="19" fillId="0" borderId="32" xfId="0" applyFont="1" applyBorder="1" applyAlignment="1">
      <alignment horizontal="left" vertical="top" wrapText="1"/>
    </xf>
    <xf numFmtId="0" fontId="19" fillId="0" borderId="33" xfId="0" applyFont="1" applyBorder="1" applyAlignment="1">
      <alignment horizontal="left" vertical="top" wrapText="1"/>
    </xf>
    <xf numFmtId="0" fontId="19" fillId="0" borderId="34" xfId="0" applyFont="1" applyBorder="1" applyAlignment="1">
      <alignment horizontal="left" vertical="top" wrapText="1"/>
    </xf>
    <xf numFmtId="0" fontId="42" fillId="6" borderId="32" xfId="0" applyFont="1" applyFill="1" applyBorder="1" applyAlignment="1">
      <alignment horizontal="center" wrapText="1"/>
    </xf>
    <xf numFmtId="0" fontId="42" fillId="6" borderId="33" xfId="0" applyFont="1" applyFill="1" applyBorder="1" applyAlignment="1">
      <alignment horizontal="center" wrapText="1"/>
    </xf>
    <xf numFmtId="0" fontId="42" fillId="6" borderId="34" xfId="0" applyFont="1" applyFill="1" applyBorder="1" applyAlignment="1">
      <alignment horizontal="center" wrapText="1"/>
    </xf>
    <xf numFmtId="0" fontId="33" fillId="6" borderId="38" xfId="0" applyFont="1" applyFill="1" applyBorder="1" applyAlignment="1">
      <alignment horizontal="left" wrapText="1"/>
    </xf>
    <xf numFmtId="0" fontId="19" fillId="6" borderId="38" xfId="0" applyFont="1" applyFill="1" applyBorder="1" applyAlignment="1">
      <alignment horizontal="left" wrapText="1"/>
    </xf>
    <xf numFmtId="0" fontId="19" fillId="6" borderId="39" xfId="0" applyFont="1" applyFill="1" applyBorder="1" applyAlignment="1">
      <alignment horizontal="left" wrapText="1"/>
    </xf>
    <xf numFmtId="0" fontId="18" fillId="6" borderId="104" xfId="0" applyFont="1" applyFill="1" applyBorder="1" applyAlignment="1">
      <alignment horizontal="center" wrapText="1"/>
    </xf>
    <xf numFmtId="0" fontId="18" fillId="6" borderId="40" xfId="0" applyFont="1" applyFill="1" applyBorder="1" applyAlignment="1">
      <alignment horizontal="center" wrapText="1"/>
    </xf>
    <xf numFmtId="0" fontId="18" fillId="6" borderId="101" xfId="0" applyFont="1" applyFill="1" applyBorder="1" applyAlignment="1">
      <alignment horizontal="center" wrapText="1"/>
    </xf>
    <xf numFmtId="0" fontId="18" fillId="6" borderId="41" xfId="0" applyFont="1" applyFill="1" applyBorder="1" applyAlignment="1">
      <alignment horizontal="center" wrapText="1"/>
    </xf>
    <xf numFmtId="0" fontId="19" fillId="6" borderId="43" xfId="0" applyFont="1" applyFill="1" applyBorder="1" applyAlignment="1">
      <alignment horizontal="left" wrapText="1"/>
    </xf>
    <xf numFmtId="0" fontId="19" fillId="6" borderId="44" xfId="0" applyFont="1" applyFill="1" applyBorder="1" applyAlignment="1">
      <alignment horizontal="left" wrapText="1"/>
    </xf>
    <xf numFmtId="0" fontId="19" fillId="6" borderId="45" xfId="0" applyFont="1" applyFill="1" applyBorder="1" applyAlignment="1">
      <alignment horizontal="left" wrapText="1"/>
    </xf>
    <xf numFmtId="0" fontId="19" fillId="6" borderId="47" xfId="0" applyFont="1" applyFill="1" applyBorder="1" applyAlignment="1">
      <alignment horizontal="left" wrapText="1"/>
    </xf>
    <xf numFmtId="0" fontId="19" fillId="6" borderId="48" xfId="0" applyFont="1" applyFill="1" applyBorder="1" applyAlignment="1">
      <alignment horizontal="left" wrapText="1"/>
    </xf>
    <xf numFmtId="0" fontId="19" fillId="6" borderId="49" xfId="0" applyFont="1" applyFill="1" applyBorder="1" applyAlignment="1">
      <alignment horizontal="left" wrapText="1"/>
    </xf>
    <xf numFmtId="0" fontId="19" fillId="6" borderId="51" xfId="0" applyFont="1" applyFill="1" applyBorder="1" applyAlignment="1">
      <alignment horizontal="left" wrapText="1"/>
    </xf>
    <xf numFmtId="0" fontId="19" fillId="6" borderId="52" xfId="0" applyFont="1" applyFill="1" applyBorder="1" applyAlignment="1">
      <alignment horizontal="left" wrapText="1"/>
    </xf>
    <xf numFmtId="0" fontId="19" fillId="6" borderId="53" xfId="0" applyFont="1" applyFill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116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100" xfId="0" applyFont="1" applyBorder="1" applyAlignment="1">
      <alignment horizontal="center" vertical="center" wrapText="1"/>
    </xf>
    <xf numFmtId="44" fontId="40" fillId="0" borderId="3" xfId="0" applyNumberFormat="1" applyFont="1" applyBorder="1" applyAlignment="1">
      <alignment horizontal="center" wrapText="1"/>
    </xf>
    <xf numFmtId="44" fontId="18" fillId="0" borderId="9" xfId="0" applyNumberFormat="1" applyFont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4" fontId="20" fillId="0" borderId="1" xfId="0" applyNumberFormat="1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99FF"/>
      <color rgb="FF99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895350</xdr:colOff>
          <xdr:row>1</xdr:row>
          <xdr:rowOff>47625</xdr:rowOff>
        </xdr:from>
        <xdr:to>
          <xdr:col>5</xdr:col>
          <xdr:colOff>1114425</xdr:colOff>
          <xdr:row>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</xdr:row>
          <xdr:rowOff>57150</xdr:rowOff>
        </xdr:from>
        <xdr:to>
          <xdr:col>5</xdr:col>
          <xdr:colOff>514350</xdr:colOff>
          <xdr:row>2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</xdr:col>
      <xdr:colOff>0</xdr:colOff>
      <xdr:row>160</xdr:row>
      <xdr:rowOff>68318</xdr:rowOff>
    </xdr:from>
    <xdr:to>
      <xdr:col>5</xdr:col>
      <xdr:colOff>110358</xdr:colOff>
      <xdr:row>160</xdr:row>
      <xdr:rowOff>140313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19297" y="37474635"/>
          <a:ext cx="110358" cy="7199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1129862</xdr:colOff>
      <xdr:row>160</xdr:row>
      <xdr:rowOff>85660</xdr:rowOff>
    </xdr:from>
    <xdr:to>
      <xdr:col>5</xdr:col>
      <xdr:colOff>1271751</xdr:colOff>
      <xdr:row>160</xdr:row>
      <xdr:rowOff>131379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49159" y="37491977"/>
          <a:ext cx="141889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158</xdr:row>
      <xdr:rowOff>68318</xdr:rowOff>
    </xdr:from>
    <xdr:to>
      <xdr:col>5</xdr:col>
      <xdr:colOff>110358</xdr:colOff>
      <xdr:row>158</xdr:row>
      <xdr:rowOff>140313</xdr:rowOff>
    </xdr:to>
    <xdr:sp macro="" textlink="">
      <xdr:nvSpPr>
        <xdr:cNvPr id="15" name="Arrow: Lef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619297" y="37474635"/>
          <a:ext cx="110358" cy="7199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1129862</xdr:colOff>
      <xdr:row>158</xdr:row>
      <xdr:rowOff>85660</xdr:rowOff>
    </xdr:from>
    <xdr:to>
      <xdr:col>5</xdr:col>
      <xdr:colOff>1271751</xdr:colOff>
      <xdr:row>158</xdr:row>
      <xdr:rowOff>131379</xdr:rowOff>
    </xdr:to>
    <xdr:sp macro="" textlink="">
      <xdr:nvSpPr>
        <xdr:cNvPr id="16" name="Arrow: Righ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749159" y="37491977"/>
          <a:ext cx="141889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518160</xdr:colOff>
      <xdr:row>120</xdr:row>
      <xdr:rowOff>15240</xdr:rowOff>
    </xdr:from>
    <xdr:to>
      <xdr:col>6</xdr:col>
      <xdr:colOff>1264920</xdr:colOff>
      <xdr:row>128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433060" y="27127200"/>
          <a:ext cx="2072640" cy="1653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For Example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Pastor's age 52 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Yearly premium    191.20</a:t>
          </a:r>
          <a:r>
            <a:rPr lang="en-US"/>
            <a:t>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Spouse's age 50 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Yearly premium     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18.28</a:t>
          </a:r>
          <a:r>
            <a:rPr lang="en-US" u="sng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annual premium  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202.21  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/>
            <a:t>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reflected on line 10 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800100</xdr:colOff>
      <xdr:row>218</xdr:row>
      <xdr:rowOff>121920</xdr:rowOff>
    </xdr:from>
    <xdr:to>
      <xdr:col>6</xdr:col>
      <xdr:colOff>328160</xdr:colOff>
      <xdr:row>229</xdr:row>
      <xdr:rowOff>99232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53583840"/>
          <a:ext cx="5768840" cy="1988992"/>
        </a:xfrm>
        <a:prstGeom prst="rect">
          <a:avLst/>
        </a:prstGeom>
      </xdr:spPr>
    </xdr:pic>
    <xdr:clientData/>
  </xdr:twoCellAnchor>
  <xdr:twoCellAnchor editAs="oneCell">
    <xdr:from>
      <xdr:col>0</xdr:col>
      <xdr:colOff>312420</xdr:colOff>
      <xdr:row>196</xdr:row>
      <xdr:rowOff>7620</xdr:rowOff>
    </xdr:from>
    <xdr:to>
      <xdr:col>6</xdr:col>
      <xdr:colOff>716856</xdr:colOff>
      <xdr:row>217</xdr:row>
      <xdr:rowOff>160387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420" y="49446180"/>
          <a:ext cx="6645216" cy="403896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180</xdr:row>
      <xdr:rowOff>0</xdr:rowOff>
    </xdr:from>
    <xdr:to>
      <xdr:col>6</xdr:col>
      <xdr:colOff>1569721</xdr:colOff>
      <xdr:row>196</xdr:row>
      <xdr:rowOff>23116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46443900"/>
          <a:ext cx="7810500" cy="2949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17"/>
  <sheetViews>
    <sheetView tabSelected="1" zoomScaleNormal="100" workbookViewId="0">
      <selection activeCell="E122" sqref="E122"/>
    </sheetView>
  </sheetViews>
  <sheetFormatPr defaultColWidth="8.85546875" defaultRowHeight="15" x14ac:dyDescent="0.25"/>
  <cols>
    <col min="1" max="1" width="13.42578125" customWidth="1"/>
    <col min="2" max="2" width="12.85546875" customWidth="1"/>
    <col min="3" max="3" width="12.42578125" style="1" customWidth="1"/>
    <col min="4" max="4" width="20.42578125" customWidth="1"/>
    <col min="5" max="5" width="12.42578125" customWidth="1"/>
    <col min="6" max="6" width="19.28515625" customWidth="1"/>
    <col min="7" max="7" width="23.5703125" customWidth="1"/>
    <col min="8" max="8" width="9.140625" hidden="1" customWidth="1"/>
    <col min="9" max="9" width="12.28515625" customWidth="1"/>
  </cols>
  <sheetData>
    <row r="1" spans="1:14" ht="18.600000000000001" customHeight="1" x14ac:dyDescent="0.3">
      <c r="A1" s="303" t="s">
        <v>0</v>
      </c>
      <c r="B1" s="304"/>
      <c r="C1" s="324"/>
      <c r="D1" s="324"/>
      <c r="E1" s="157" t="s">
        <v>1</v>
      </c>
      <c r="F1" s="314"/>
      <c r="G1" s="315"/>
    </row>
    <row r="2" spans="1:14" s="13" customFormat="1" ht="19.5" customHeight="1" x14ac:dyDescent="0.25">
      <c r="A2" s="333" t="s">
        <v>38</v>
      </c>
      <c r="B2" s="334"/>
      <c r="C2" s="334"/>
      <c r="D2" s="158"/>
      <c r="E2" s="189" t="s">
        <v>137</v>
      </c>
      <c r="F2" s="190"/>
      <c r="G2" s="164" t="s">
        <v>122</v>
      </c>
      <c r="H2" s="15"/>
    </row>
    <row r="3" spans="1:14" ht="15.75" x14ac:dyDescent="0.25">
      <c r="A3" s="333" t="s">
        <v>28</v>
      </c>
      <c r="B3" s="334"/>
      <c r="C3" s="334"/>
      <c r="D3" s="322"/>
      <c r="E3" s="323"/>
      <c r="F3" s="191" t="s">
        <v>24</v>
      </c>
      <c r="G3" s="159"/>
    </row>
    <row r="4" spans="1:14" ht="28.9" customHeight="1" thickBot="1" x14ac:dyDescent="0.3">
      <c r="A4" s="305" t="s">
        <v>154</v>
      </c>
      <c r="B4" s="306"/>
      <c r="C4" s="306"/>
      <c r="D4" s="307"/>
      <c r="E4" s="308"/>
      <c r="F4" s="309"/>
      <c r="G4" s="310"/>
    </row>
    <row r="5" spans="1:14" ht="10.15" customHeight="1" thickBot="1" x14ac:dyDescent="0.3">
      <c r="A5" s="63"/>
      <c r="B5" s="63"/>
      <c r="C5" s="63"/>
      <c r="D5" s="63"/>
      <c r="E5" s="64"/>
      <c r="F5" s="64"/>
      <c r="G5" s="64"/>
    </row>
    <row r="6" spans="1:14" ht="16.5" customHeight="1" thickTop="1" x14ac:dyDescent="0.25">
      <c r="A6" s="328" t="s">
        <v>12</v>
      </c>
      <c r="B6" s="146" t="str">
        <f>IF(OR(C6="Y",C6="N"),"OK","Y or N")</f>
        <v>Y or N</v>
      </c>
      <c r="C6" s="130"/>
      <c r="D6" s="316" t="s">
        <v>39</v>
      </c>
      <c r="E6" s="317"/>
      <c r="F6" s="317"/>
      <c r="G6" s="318"/>
    </row>
    <row r="7" spans="1:14" ht="19.5" customHeight="1" thickBot="1" x14ac:dyDescent="0.3">
      <c r="A7" s="329"/>
      <c r="B7" s="49" t="str">
        <f>IF(AND(C6="N",C7=0),"REVIEW","OK")</f>
        <v>OK</v>
      </c>
      <c r="C7" s="50"/>
      <c r="D7" s="319" t="s">
        <v>40</v>
      </c>
      <c r="E7" s="320"/>
      <c r="F7" s="320"/>
      <c r="G7" s="321"/>
    </row>
    <row r="8" spans="1:14" ht="9" customHeight="1" thickTop="1" thickBot="1" x14ac:dyDescent="0.3">
      <c r="A8" s="82"/>
      <c r="B8" s="77"/>
      <c r="C8" s="150"/>
      <c r="D8" s="83"/>
      <c r="E8" s="51"/>
      <c r="F8" s="51"/>
      <c r="G8" s="51"/>
    </row>
    <row r="9" spans="1:14" ht="20.45" customHeight="1" thickTop="1" x14ac:dyDescent="0.25">
      <c r="A9" s="330" t="s">
        <v>29</v>
      </c>
      <c r="B9" s="53">
        <v>1</v>
      </c>
      <c r="C9" s="54"/>
      <c r="D9" s="311" t="s">
        <v>11</v>
      </c>
      <c r="E9" s="312"/>
      <c r="F9" s="312"/>
      <c r="G9" s="313"/>
    </row>
    <row r="10" spans="1:14" ht="16.149999999999999" customHeight="1" x14ac:dyDescent="0.25">
      <c r="A10" s="331"/>
      <c r="B10" s="3">
        <v>2</v>
      </c>
      <c r="C10" s="38"/>
      <c r="D10" s="340" t="s">
        <v>58</v>
      </c>
      <c r="E10" s="341"/>
      <c r="F10" s="341"/>
      <c r="G10" s="342"/>
    </row>
    <row r="11" spans="1:14" ht="33.6" customHeight="1" x14ac:dyDescent="0.25">
      <c r="A11" s="331"/>
      <c r="B11" s="3">
        <v>3</v>
      </c>
      <c r="C11" s="62">
        <f>C51-C50</f>
        <v>0</v>
      </c>
      <c r="D11" s="357" t="s">
        <v>120</v>
      </c>
      <c r="E11" s="341"/>
      <c r="F11" s="341"/>
      <c r="G11" s="342"/>
      <c r="N11" s="40"/>
    </row>
    <row r="12" spans="1:14" ht="33.6" customHeight="1" x14ac:dyDescent="0.25">
      <c r="A12" s="331"/>
      <c r="B12" s="3" t="s">
        <v>116</v>
      </c>
      <c r="C12" s="235">
        <f>C50</f>
        <v>0</v>
      </c>
      <c r="D12" s="292" t="s">
        <v>139</v>
      </c>
      <c r="E12" s="293"/>
      <c r="F12" s="293"/>
      <c r="G12" s="294"/>
      <c r="N12" s="40"/>
    </row>
    <row r="13" spans="1:14" ht="19.5" customHeight="1" thickBot="1" x14ac:dyDescent="0.3">
      <c r="A13" s="332"/>
      <c r="B13" s="55">
        <v>4</v>
      </c>
      <c r="C13" s="161">
        <f>C12+C11+C10+C9</f>
        <v>0</v>
      </c>
      <c r="D13" s="409" t="s">
        <v>8</v>
      </c>
      <c r="E13" s="410"/>
      <c r="F13" s="410"/>
      <c r="G13" s="411"/>
    </row>
    <row r="14" spans="1:14" ht="7.15" customHeight="1" thickTop="1" thickBot="1" x14ac:dyDescent="0.3">
      <c r="A14" s="56"/>
      <c r="B14" s="57"/>
      <c r="C14" s="84"/>
      <c r="D14" s="85"/>
      <c r="E14" s="86"/>
      <c r="F14" s="86"/>
      <c r="G14" s="86"/>
    </row>
    <row r="15" spans="1:14" ht="25.9" customHeight="1" thickTop="1" thickBot="1" x14ac:dyDescent="0.3">
      <c r="A15" s="330" t="s">
        <v>34</v>
      </c>
      <c r="B15" s="59">
        <v>5</v>
      </c>
      <c r="C15" s="58">
        <f>C62</f>
        <v>0</v>
      </c>
      <c r="D15" s="289" t="s">
        <v>91</v>
      </c>
      <c r="E15" s="290"/>
      <c r="F15" s="290"/>
      <c r="G15" s="291"/>
    </row>
    <row r="16" spans="1:14" ht="24.6" customHeight="1" thickTop="1" thickBot="1" x14ac:dyDescent="0.3">
      <c r="A16" s="332"/>
      <c r="B16" s="60">
        <v>6</v>
      </c>
      <c r="C16" s="61">
        <f>SUM(C13:C15)</f>
        <v>0</v>
      </c>
      <c r="D16" s="257" t="s">
        <v>33</v>
      </c>
      <c r="E16" s="258"/>
      <c r="F16" s="258"/>
      <c r="G16" s="259"/>
    </row>
    <row r="17" spans="1:7" ht="8.4499999999999993" customHeight="1" thickTop="1" thickBot="1" x14ac:dyDescent="0.3">
      <c r="A17" s="41"/>
      <c r="B17" s="87"/>
      <c r="C17" s="21"/>
      <c r="D17" s="9"/>
      <c r="E17" s="9"/>
      <c r="F17" s="9"/>
      <c r="G17" s="9"/>
    </row>
    <row r="18" spans="1:7" ht="19.350000000000001" customHeight="1" thickTop="1" x14ac:dyDescent="0.25">
      <c r="A18" s="52"/>
      <c r="B18" s="335">
        <v>7</v>
      </c>
      <c r="C18" s="337" t="str">
        <f>IF(AND(D19="X",D20&lt;&gt;"X",D21&lt;&gt;"X"),10404,IF(AND(D19&lt;&gt;"X",D20="X",D21&lt;&gt;"X"),19764,IF(AND(D19&lt;&gt;"X",D20&lt;&gt;"X",D21="X"),27048,"$0.00")))</f>
        <v>$0.00</v>
      </c>
      <c r="D18" s="325" t="s">
        <v>102</v>
      </c>
      <c r="E18" s="326"/>
      <c r="F18" s="326"/>
      <c r="G18" s="327"/>
    </row>
    <row r="19" spans="1:7" ht="19.149999999999999" customHeight="1" x14ac:dyDescent="0.25">
      <c r="A19" s="66"/>
      <c r="B19" s="336"/>
      <c r="C19" s="338"/>
      <c r="D19" s="151"/>
      <c r="E19" s="301" t="s">
        <v>155</v>
      </c>
      <c r="F19" s="301"/>
      <c r="G19" s="302"/>
    </row>
    <row r="20" spans="1:7" ht="16.350000000000001" customHeight="1" x14ac:dyDescent="0.25">
      <c r="A20" s="66"/>
      <c r="B20" s="336"/>
      <c r="C20" s="338"/>
      <c r="D20" s="152"/>
      <c r="E20" s="18" t="s">
        <v>156</v>
      </c>
      <c r="F20" s="75"/>
      <c r="G20" s="67"/>
    </row>
    <row r="21" spans="1:7" ht="16.350000000000001" customHeight="1" x14ac:dyDescent="0.25">
      <c r="A21" s="66"/>
      <c r="B21" s="336"/>
      <c r="C21" s="339"/>
      <c r="D21" s="152"/>
      <c r="E21" s="132" t="s">
        <v>157</v>
      </c>
      <c r="F21" s="131"/>
      <c r="G21" s="68"/>
    </row>
    <row r="22" spans="1:7" ht="32.1" customHeight="1" x14ac:dyDescent="0.25">
      <c r="A22" s="295" t="s">
        <v>30</v>
      </c>
      <c r="B22" s="46">
        <v>8</v>
      </c>
      <c r="C22" s="287">
        <f>IF(C6="Y",E23,G23)</f>
        <v>0</v>
      </c>
      <c r="D22" s="343" t="s">
        <v>100</v>
      </c>
      <c r="E22" s="344"/>
      <c r="F22" s="344"/>
      <c r="G22" s="345"/>
    </row>
    <row r="23" spans="1:7" ht="21.75" customHeight="1" x14ac:dyDescent="0.25">
      <c r="A23" s="295"/>
      <c r="B23" s="47"/>
      <c r="C23" s="288"/>
      <c r="D23" s="43" t="s">
        <v>9</v>
      </c>
      <c r="E23" s="42">
        <f>IF(((C13-C12)*1.25*0.03)&lt;=3975.54,(C13-C12)*1.25*0.03,3975.54)</f>
        <v>0</v>
      </c>
      <c r="F23" s="43" t="s">
        <v>10</v>
      </c>
      <c r="G23" s="69">
        <f>IF(((C13+C7-C12)*0.03)&lt;=3975.54,(C13+C7-C12)*0.03,3975.54)</f>
        <v>0</v>
      </c>
    </row>
    <row r="24" spans="1:7" ht="32.1" customHeight="1" x14ac:dyDescent="0.25">
      <c r="A24" s="295"/>
      <c r="B24" s="46" t="s">
        <v>114</v>
      </c>
      <c r="C24" s="296">
        <f>IF(C6="Y",E25,G25)</f>
        <v>0</v>
      </c>
      <c r="D24" s="298" t="s">
        <v>140</v>
      </c>
      <c r="E24" s="299"/>
      <c r="F24" s="299"/>
      <c r="G24" s="300"/>
    </row>
    <row r="25" spans="1:7" ht="21.75" customHeight="1" x14ac:dyDescent="0.25">
      <c r="A25" s="295"/>
      <c r="B25" s="47"/>
      <c r="C25" s="297"/>
      <c r="D25" s="236" t="s">
        <v>9</v>
      </c>
      <c r="E25" s="237">
        <f>(C12)*1.25*0.03</f>
        <v>0</v>
      </c>
      <c r="F25" s="238" t="s">
        <v>10</v>
      </c>
      <c r="G25" s="239">
        <f>C12*0.03</f>
        <v>0</v>
      </c>
    </row>
    <row r="26" spans="1:7" ht="37.35" customHeight="1" x14ac:dyDescent="0.25">
      <c r="A26" s="70"/>
      <c r="B26" s="48">
        <v>9</v>
      </c>
      <c r="C26" s="287">
        <f>IF(C6="Y",E27,G27)</f>
        <v>0</v>
      </c>
      <c r="D26" s="346" t="s">
        <v>101</v>
      </c>
      <c r="E26" s="347"/>
      <c r="F26" s="347"/>
      <c r="G26" s="348"/>
    </row>
    <row r="27" spans="1:7" ht="16.5" customHeight="1" x14ac:dyDescent="0.25">
      <c r="A27" s="71"/>
      <c r="B27" s="45"/>
      <c r="C27" s="288"/>
      <c r="D27" s="44" t="s">
        <v>9</v>
      </c>
      <c r="E27" s="42">
        <f>SUM(C13-C12)*1.25*0.12</f>
        <v>0</v>
      </c>
      <c r="F27" s="44" t="s">
        <v>10</v>
      </c>
      <c r="G27" s="72">
        <f>(C13+C7-C12)*0.12</f>
        <v>0</v>
      </c>
    </row>
    <row r="28" spans="1:7" ht="37.35" customHeight="1" x14ac:dyDescent="0.25">
      <c r="A28" s="70"/>
      <c r="B28" s="48" t="s">
        <v>115</v>
      </c>
      <c r="C28" s="296">
        <f>IF(C6="Y",E29,G29)</f>
        <v>0</v>
      </c>
      <c r="D28" s="412" t="s">
        <v>121</v>
      </c>
      <c r="E28" s="413"/>
      <c r="F28" s="413"/>
      <c r="G28" s="414"/>
    </row>
    <row r="29" spans="1:7" ht="16.5" customHeight="1" x14ac:dyDescent="0.25">
      <c r="A29" s="71"/>
      <c r="B29" s="45"/>
      <c r="C29" s="297"/>
      <c r="D29" s="240" t="s">
        <v>9</v>
      </c>
      <c r="E29" s="237">
        <f>C12*1.25*0.12</f>
        <v>0</v>
      </c>
      <c r="F29" s="240" t="s">
        <v>10</v>
      </c>
      <c r="G29" s="241">
        <f>C12*0.12</f>
        <v>0</v>
      </c>
    </row>
    <row r="30" spans="1:7" ht="32.25" customHeight="1" thickBot="1" x14ac:dyDescent="0.3">
      <c r="A30" s="73"/>
      <c r="B30" s="74">
        <v>10</v>
      </c>
      <c r="C30" s="147">
        <f>E129</f>
        <v>0</v>
      </c>
      <c r="D30" s="260" t="s">
        <v>108</v>
      </c>
      <c r="E30" s="261"/>
      <c r="F30" s="261"/>
      <c r="G30" s="262"/>
    </row>
    <row r="31" spans="1:7" ht="10.15" customHeight="1" thickTop="1" thickBot="1" x14ac:dyDescent="0.3">
      <c r="A31" s="77"/>
      <c r="B31" s="88"/>
      <c r="C31" s="89"/>
      <c r="D31" s="41"/>
      <c r="E31" s="41"/>
      <c r="F31" s="41"/>
      <c r="G31" s="65"/>
    </row>
    <row r="32" spans="1:7" ht="44.25" customHeight="1" thickTop="1" x14ac:dyDescent="0.25">
      <c r="A32" s="266" t="s">
        <v>13</v>
      </c>
      <c r="B32" s="268">
        <v>11</v>
      </c>
      <c r="C32" s="352">
        <f>SUM(C30+C28+C24+C26+C22+C18+C13+C7+C15)</f>
        <v>0</v>
      </c>
      <c r="D32" s="281" t="s">
        <v>37</v>
      </c>
      <c r="E32" s="282"/>
      <c r="F32" s="282"/>
      <c r="G32" s="283"/>
    </row>
    <row r="33" spans="1:7" ht="14.1" customHeight="1" thickBot="1" x14ac:dyDescent="0.3">
      <c r="A33" s="267"/>
      <c r="B33" s="269"/>
      <c r="C33" s="353"/>
      <c r="D33" s="284"/>
      <c r="E33" s="285"/>
      <c r="F33" s="285"/>
      <c r="G33" s="286"/>
    </row>
    <row r="34" spans="1:7" ht="7.15" customHeight="1" thickTop="1" thickBot="1" x14ac:dyDescent="0.3">
      <c r="A34" s="76"/>
      <c r="B34" s="77"/>
      <c r="C34" s="78"/>
      <c r="D34" s="79"/>
      <c r="E34" s="79"/>
      <c r="F34" s="79"/>
      <c r="G34" s="79"/>
    </row>
    <row r="35" spans="1:7" ht="57.6" customHeight="1" thickTop="1" thickBot="1" x14ac:dyDescent="0.3">
      <c r="A35" s="80" t="s">
        <v>35</v>
      </c>
      <c r="B35" s="118">
        <v>12</v>
      </c>
      <c r="C35" s="117"/>
      <c r="D35" s="275" t="s">
        <v>141</v>
      </c>
      <c r="E35" s="276"/>
      <c r="F35" s="276"/>
      <c r="G35" s="277"/>
    </row>
    <row r="36" spans="1:7" ht="9" customHeight="1" thickTop="1" x14ac:dyDescent="0.25">
      <c r="A36" s="9"/>
      <c r="B36" s="9"/>
      <c r="C36" s="21"/>
      <c r="D36" s="9"/>
      <c r="E36" s="9"/>
      <c r="F36" s="231"/>
      <c r="G36" s="231"/>
    </row>
    <row r="37" spans="1:7" ht="18.600000000000001" customHeight="1" thickBot="1" x14ac:dyDescent="0.35">
      <c r="A37" s="7"/>
      <c r="B37" s="232"/>
      <c r="D37" s="232"/>
      <c r="E37" s="4" t="s">
        <v>1</v>
      </c>
      <c r="F37" s="265">
        <f>F1</f>
        <v>0</v>
      </c>
      <c r="G37" s="265"/>
    </row>
    <row r="38" spans="1:7" ht="11.1" customHeight="1" x14ac:dyDescent="0.25">
      <c r="A38" s="5"/>
      <c r="B38" s="5"/>
      <c r="C38" s="6"/>
      <c r="D38" s="7"/>
      <c r="E38" s="8"/>
      <c r="F38" s="9"/>
      <c r="G38" s="9"/>
    </row>
    <row r="39" spans="1:7" ht="24" customHeight="1" x14ac:dyDescent="0.35">
      <c r="A39" s="274" t="s">
        <v>159</v>
      </c>
      <c r="B39" s="274"/>
      <c r="C39" s="274"/>
      <c r="D39" s="274"/>
      <c r="E39" s="274"/>
      <c r="F39" s="274"/>
      <c r="G39" s="274"/>
    </row>
    <row r="40" spans="1:7" ht="19.350000000000001" customHeight="1" x14ac:dyDescent="0.35">
      <c r="A40" s="274" t="s">
        <v>2</v>
      </c>
      <c r="B40" s="274"/>
      <c r="C40" s="274"/>
      <c r="D40" s="274"/>
      <c r="E40" s="274"/>
      <c r="F40" s="274"/>
      <c r="G40" s="274"/>
    </row>
    <row r="41" spans="1:7" ht="15" customHeight="1" thickBot="1" x14ac:dyDescent="0.4">
      <c r="A41" s="10"/>
      <c r="B41" s="7"/>
      <c r="C41" s="11"/>
      <c r="D41" s="7"/>
      <c r="E41" s="7"/>
      <c r="F41" s="7"/>
      <c r="G41" s="7"/>
    </row>
    <row r="42" spans="1:7" ht="21.6" customHeight="1" thickTop="1" x14ac:dyDescent="0.25">
      <c r="A42" s="278" t="s">
        <v>25</v>
      </c>
      <c r="B42" s="279"/>
      <c r="C42" s="279"/>
      <c r="D42" s="279"/>
      <c r="E42" s="279"/>
      <c r="F42" s="279"/>
      <c r="G42" s="280"/>
    </row>
    <row r="43" spans="1:7" ht="38.1" customHeight="1" thickBot="1" x14ac:dyDescent="0.3">
      <c r="A43" s="90"/>
      <c r="B43" s="270" t="s">
        <v>45</v>
      </c>
      <c r="C43" s="270"/>
      <c r="D43" s="270"/>
      <c r="E43" s="270"/>
      <c r="F43" s="270"/>
      <c r="G43" s="91"/>
    </row>
    <row r="44" spans="1:7" ht="29.25" customHeight="1" x14ac:dyDescent="0.25">
      <c r="A44" s="92" t="s">
        <v>3</v>
      </c>
      <c r="B44" s="12" t="s">
        <v>67</v>
      </c>
      <c r="C44" s="2"/>
      <c r="D44" s="271" t="s">
        <v>42</v>
      </c>
      <c r="E44" s="272"/>
      <c r="F44" s="272"/>
      <c r="G44" s="273"/>
    </row>
    <row r="45" spans="1:7" ht="15" customHeight="1" x14ac:dyDescent="0.25">
      <c r="A45" s="93"/>
      <c r="B45" s="12" t="s">
        <v>68</v>
      </c>
      <c r="C45" s="33"/>
      <c r="D45" s="340" t="s">
        <v>43</v>
      </c>
      <c r="E45" s="341"/>
      <c r="F45" s="341"/>
      <c r="G45" s="342"/>
    </row>
    <row r="46" spans="1:7" ht="15" customHeight="1" x14ac:dyDescent="0.25">
      <c r="A46" s="94"/>
      <c r="B46" s="12" t="s">
        <v>69</v>
      </c>
      <c r="C46" s="2"/>
      <c r="D46" s="363" t="s">
        <v>50</v>
      </c>
      <c r="E46" s="364"/>
      <c r="F46" s="364"/>
      <c r="G46" s="365"/>
    </row>
    <row r="47" spans="1:7" ht="33.75" customHeight="1" x14ac:dyDescent="0.25">
      <c r="A47" s="93"/>
      <c r="B47" s="12" t="s">
        <v>70</v>
      </c>
      <c r="C47" s="2"/>
      <c r="D47" s="360" t="s">
        <v>44</v>
      </c>
      <c r="E47" s="361"/>
      <c r="F47" s="361"/>
      <c r="G47" s="362"/>
    </row>
    <row r="48" spans="1:7" x14ac:dyDescent="0.25">
      <c r="A48" s="93"/>
      <c r="B48" s="12" t="s">
        <v>71</v>
      </c>
      <c r="C48" s="2"/>
      <c r="D48" s="37" t="s">
        <v>41</v>
      </c>
      <c r="E48" s="349"/>
      <c r="F48" s="350"/>
      <c r="G48" s="351"/>
    </row>
    <row r="49" spans="1:7" ht="15.75" customHeight="1" thickBot="1" x14ac:dyDescent="0.3">
      <c r="A49" s="93"/>
      <c r="B49" s="14" t="s">
        <v>72</v>
      </c>
      <c r="C49" s="32"/>
      <c r="D49" s="37" t="s">
        <v>41</v>
      </c>
      <c r="E49" s="366"/>
      <c r="F49" s="367"/>
      <c r="G49" s="368"/>
    </row>
    <row r="50" spans="1:7" ht="15.75" customHeight="1" thickBot="1" x14ac:dyDescent="0.3">
      <c r="A50" s="93"/>
      <c r="B50" s="14" t="s">
        <v>73</v>
      </c>
      <c r="C50" s="242"/>
      <c r="D50" s="234" t="s">
        <v>117</v>
      </c>
      <c r="E50" s="366"/>
      <c r="F50" s="367"/>
      <c r="G50" s="368"/>
    </row>
    <row r="51" spans="1:7" ht="33.75" customHeight="1" thickTop="1" thickBot="1" x14ac:dyDescent="0.3">
      <c r="A51" s="95"/>
      <c r="B51" s="96" t="s">
        <v>119</v>
      </c>
      <c r="C51" s="97">
        <f>SUM(C44:C50)</f>
        <v>0</v>
      </c>
      <c r="D51" s="383" t="s">
        <v>118</v>
      </c>
      <c r="E51" s="384"/>
      <c r="F51" s="384"/>
      <c r="G51" s="385"/>
    </row>
    <row r="52" spans="1:7" ht="12" customHeight="1" thickTop="1" thickBot="1" x14ac:dyDescent="0.3">
      <c r="A52" s="389"/>
      <c r="B52" s="389"/>
      <c r="C52" s="389"/>
      <c r="D52" s="389"/>
      <c r="E52" s="389"/>
      <c r="F52" s="389"/>
      <c r="G52" s="389"/>
    </row>
    <row r="53" spans="1:7" ht="20.45" customHeight="1" thickTop="1" x14ac:dyDescent="0.25">
      <c r="A53" s="278" t="s">
        <v>26</v>
      </c>
      <c r="B53" s="279"/>
      <c r="C53" s="279"/>
      <c r="D53" s="279"/>
      <c r="E53" s="279"/>
      <c r="F53" s="279"/>
      <c r="G53" s="280"/>
    </row>
    <row r="54" spans="1:7" ht="29.25" customHeight="1" thickBot="1" x14ac:dyDescent="0.3">
      <c r="A54" s="90"/>
      <c r="B54" s="270" t="s">
        <v>46</v>
      </c>
      <c r="C54" s="390"/>
      <c r="D54" s="390"/>
      <c r="E54" s="390"/>
      <c r="F54" s="390"/>
      <c r="G54" s="91"/>
    </row>
    <row r="55" spans="1:7" ht="43.5" customHeight="1" x14ac:dyDescent="0.25">
      <c r="A55" s="98" t="s">
        <v>3</v>
      </c>
      <c r="B55" s="115" t="s">
        <v>74</v>
      </c>
      <c r="C55" s="34">
        <v>0</v>
      </c>
      <c r="D55" s="391" t="s">
        <v>47</v>
      </c>
      <c r="E55" s="392"/>
      <c r="F55" s="392"/>
      <c r="G55" s="393"/>
    </row>
    <row r="56" spans="1:7" ht="30" customHeight="1" x14ac:dyDescent="0.25">
      <c r="A56" s="99"/>
      <c r="B56" s="12" t="s">
        <v>75</v>
      </c>
      <c r="C56" s="35">
        <v>0</v>
      </c>
      <c r="D56" s="386" t="s">
        <v>48</v>
      </c>
      <c r="E56" s="387"/>
      <c r="F56" s="387"/>
      <c r="G56" s="388"/>
    </row>
    <row r="57" spans="1:7" ht="28.5" customHeight="1" x14ac:dyDescent="0.25">
      <c r="A57" s="100"/>
      <c r="B57" s="116" t="s">
        <v>76</v>
      </c>
      <c r="C57" s="35">
        <v>0</v>
      </c>
      <c r="D57" s="354" t="s">
        <v>51</v>
      </c>
      <c r="E57" s="355"/>
      <c r="F57" s="355"/>
      <c r="G57" s="356"/>
    </row>
    <row r="58" spans="1:7" ht="15" customHeight="1" x14ac:dyDescent="0.25">
      <c r="A58" s="100"/>
      <c r="B58" s="116" t="s">
        <v>77</v>
      </c>
      <c r="C58" s="35">
        <v>0</v>
      </c>
      <c r="D58" s="357" t="s">
        <v>49</v>
      </c>
      <c r="E58" s="381"/>
      <c r="F58" s="381"/>
      <c r="G58" s="382"/>
    </row>
    <row r="59" spans="1:7" ht="15" customHeight="1" x14ac:dyDescent="0.25">
      <c r="A59" s="100"/>
      <c r="B59" s="116" t="s">
        <v>78</v>
      </c>
      <c r="C59" s="36"/>
      <c r="D59" s="357" t="s">
        <v>52</v>
      </c>
      <c r="E59" s="341"/>
      <c r="F59" s="341"/>
      <c r="G59" s="342"/>
    </row>
    <row r="60" spans="1:7" ht="15" customHeight="1" x14ac:dyDescent="0.25">
      <c r="A60" s="100"/>
      <c r="B60" s="12" t="s">
        <v>79</v>
      </c>
      <c r="C60" s="39"/>
      <c r="D60" s="103" t="s">
        <v>41</v>
      </c>
      <c r="E60" s="358" t="s">
        <v>148</v>
      </c>
      <c r="F60" s="358"/>
      <c r="G60" s="359"/>
    </row>
    <row r="61" spans="1:7" ht="16.5" customHeight="1" x14ac:dyDescent="0.25">
      <c r="A61" s="100"/>
      <c r="B61" s="12" t="s">
        <v>80</v>
      </c>
      <c r="C61" s="39"/>
      <c r="D61" s="103" t="s">
        <v>41</v>
      </c>
      <c r="E61" s="358" t="s">
        <v>149</v>
      </c>
      <c r="F61" s="358"/>
      <c r="G61" s="359"/>
    </row>
    <row r="62" spans="1:7" ht="30" customHeight="1" thickBot="1" x14ac:dyDescent="0.3">
      <c r="A62" s="95"/>
      <c r="B62" s="101" t="s">
        <v>81</v>
      </c>
      <c r="C62" s="102">
        <f>SUM(C55:C61)</f>
        <v>0</v>
      </c>
      <c r="D62" s="369" t="s">
        <v>82</v>
      </c>
      <c r="E62" s="370"/>
      <c r="F62" s="370"/>
      <c r="G62" s="371"/>
    </row>
    <row r="63" spans="1:7" ht="18" customHeight="1" thickTop="1" x14ac:dyDescent="0.25">
      <c r="A63" s="7"/>
      <c r="B63" s="209" t="s">
        <v>151</v>
      </c>
      <c r="C63" s="7"/>
      <c r="D63" s="7"/>
      <c r="E63" s="7"/>
      <c r="F63" s="7"/>
      <c r="G63" s="7"/>
    </row>
    <row r="64" spans="1:7" ht="18.75" customHeight="1" x14ac:dyDescent="0.25">
      <c r="A64" s="398" t="s">
        <v>56</v>
      </c>
      <c r="B64" s="398"/>
      <c r="C64" s="398"/>
      <c r="D64" s="398"/>
      <c r="E64" s="398"/>
      <c r="F64" s="398"/>
      <c r="G64" s="398"/>
    </row>
    <row r="65" spans="1:7" ht="28.5" customHeight="1" thickBot="1" x14ac:dyDescent="0.3">
      <c r="A65" s="246" t="s">
        <v>4</v>
      </c>
      <c r="B65" s="246"/>
      <c r="C65" s="247"/>
      <c r="D65" s="247"/>
      <c r="E65" s="9"/>
      <c r="F65" s="109" t="s">
        <v>5</v>
      </c>
      <c r="G65" s="108"/>
    </row>
    <row r="66" spans="1:7" ht="28.5" customHeight="1" thickBot="1" x14ac:dyDescent="0.3">
      <c r="A66" s="246" t="s">
        <v>6</v>
      </c>
      <c r="B66" s="246"/>
      <c r="C66" s="248"/>
      <c r="D66" s="248"/>
      <c r="E66" s="18" t="s">
        <v>14</v>
      </c>
      <c r="F66" s="109" t="s">
        <v>5</v>
      </c>
      <c r="G66" s="30"/>
    </row>
    <row r="67" spans="1:7" ht="30" customHeight="1" thickBot="1" x14ac:dyDescent="0.3">
      <c r="A67" s="246" t="s">
        <v>27</v>
      </c>
      <c r="B67" s="246"/>
      <c r="C67" s="248"/>
      <c r="D67" s="248"/>
      <c r="E67" s="18" t="s">
        <v>14</v>
      </c>
      <c r="F67" s="109" t="s">
        <v>5</v>
      </c>
      <c r="G67" s="30"/>
    </row>
    <row r="68" spans="1:7" ht="30" customHeight="1" thickBot="1" x14ac:dyDescent="0.3">
      <c r="A68" s="246" t="s">
        <v>7</v>
      </c>
      <c r="B68" s="246"/>
      <c r="C68" s="104"/>
      <c r="D68" s="104"/>
      <c r="E68" s="9"/>
      <c r="F68" s="109" t="s">
        <v>5</v>
      </c>
      <c r="G68" s="31"/>
    </row>
    <row r="69" spans="1:7" ht="25.5" customHeight="1" thickBot="1" x14ac:dyDescent="0.3">
      <c r="A69" s="29"/>
      <c r="B69" s="29"/>
      <c r="C69" s="104"/>
      <c r="D69" s="104"/>
      <c r="E69" s="9"/>
      <c r="F69" s="29"/>
      <c r="G69" s="17"/>
    </row>
    <row r="70" spans="1:7" ht="36.75" customHeight="1" thickBot="1" x14ac:dyDescent="0.3">
      <c r="A70" s="372" t="s">
        <v>113</v>
      </c>
      <c r="B70" s="373"/>
      <c r="C70" s="373"/>
      <c r="D70" s="373"/>
      <c r="E70" s="373"/>
      <c r="F70" s="373"/>
      <c r="G70" s="374"/>
    </row>
    <row r="71" spans="1:7" ht="24.6" customHeight="1" x14ac:dyDescent="0.25">
      <c r="A71" s="29"/>
      <c r="B71" s="29"/>
      <c r="C71" s="9"/>
      <c r="D71" s="9"/>
      <c r="E71" s="9"/>
      <c r="F71" s="29"/>
      <c r="G71" s="29"/>
    </row>
    <row r="72" spans="1:7" ht="1.9" customHeight="1" x14ac:dyDescent="0.25">
      <c r="A72" s="29"/>
      <c r="B72" s="29"/>
      <c r="C72" s="9"/>
      <c r="D72" s="9"/>
      <c r="E72" s="9"/>
      <c r="F72" s="29"/>
      <c r="G72" s="29"/>
    </row>
    <row r="73" spans="1:7" ht="21" customHeight="1" x14ac:dyDescent="0.25">
      <c r="A73" s="375" t="s">
        <v>152</v>
      </c>
      <c r="B73" s="376"/>
      <c r="C73" s="376"/>
      <c r="D73" s="376"/>
      <c r="E73" s="376"/>
      <c r="F73" s="376"/>
      <c r="G73" s="377"/>
    </row>
    <row r="74" spans="1:7" ht="18.75" customHeight="1" x14ac:dyDescent="0.25">
      <c r="A74" s="378" t="s">
        <v>158</v>
      </c>
      <c r="B74" s="379"/>
      <c r="C74" s="379"/>
      <c r="D74" s="379"/>
      <c r="E74" s="379"/>
      <c r="F74" s="379"/>
      <c r="G74" s="380"/>
    </row>
    <row r="75" spans="1:7" x14ac:dyDescent="0.25">
      <c r="A75" s="19"/>
      <c r="B75" s="408"/>
      <c r="C75" s="408"/>
      <c r="D75" s="408"/>
      <c r="E75" s="9"/>
      <c r="F75" s="19"/>
      <c r="G75" s="20"/>
    </row>
    <row r="76" spans="1:7" ht="19.5" thickBot="1" x14ac:dyDescent="0.35">
      <c r="A76" s="406" t="s">
        <v>0</v>
      </c>
      <c r="B76" s="264"/>
      <c r="C76" s="407"/>
      <c r="D76" s="407"/>
      <c r="E76" s="81" t="s">
        <v>1</v>
      </c>
      <c r="F76" s="407"/>
      <c r="G76" s="407"/>
    </row>
    <row r="77" spans="1:7" ht="15.75" customHeight="1" x14ac:dyDescent="0.25">
      <c r="A77" s="19"/>
      <c r="B77" s="9"/>
      <c r="C77" s="21"/>
      <c r="D77" s="9"/>
      <c r="E77" s="9"/>
      <c r="F77" s="9"/>
      <c r="G77" s="9"/>
    </row>
    <row r="78" spans="1:7" ht="22.15" customHeight="1" x14ac:dyDescent="0.25">
      <c r="A78" s="263" t="s">
        <v>15</v>
      </c>
      <c r="B78" s="264"/>
      <c r="C78" s="264"/>
      <c r="D78" s="397"/>
      <c r="E78" s="397"/>
      <c r="F78" s="397"/>
      <c r="G78" s="397"/>
    </row>
    <row r="79" spans="1:7" ht="23.1" customHeight="1" x14ac:dyDescent="0.25">
      <c r="A79" s="263" t="s">
        <v>16</v>
      </c>
      <c r="B79" s="264"/>
      <c r="C79" s="264"/>
      <c r="D79" s="402"/>
      <c r="E79" s="402"/>
      <c r="F79" s="402"/>
      <c r="G79" s="402"/>
    </row>
    <row r="80" spans="1:7" ht="10.35" customHeight="1" x14ac:dyDescent="0.25">
      <c r="A80" s="105"/>
      <c r="B80" s="43"/>
      <c r="C80" s="43"/>
      <c r="D80" s="106"/>
      <c r="E80" s="106"/>
      <c r="F80" s="106"/>
      <c r="G80" s="106"/>
    </row>
    <row r="81" spans="1:7" x14ac:dyDescent="0.25">
      <c r="A81" s="16" t="s">
        <v>17</v>
      </c>
      <c r="B81" s="9"/>
      <c r="C81" s="22" t="s">
        <v>18</v>
      </c>
      <c r="D81" s="9"/>
      <c r="E81" s="9"/>
      <c r="F81" s="9"/>
      <c r="G81" s="16" t="s">
        <v>19</v>
      </c>
    </row>
    <row r="82" spans="1:7" x14ac:dyDescent="0.25">
      <c r="A82" s="16" t="s">
        <v>20</v>
      </c>
      <c r="C82" s="23" t="s">
        <v>21</v>
      </c>
      <c r="D82" s="24"/>
      <c r="E82" s="25"/>
      <c r="F82" s="25"/>
      <c r="G82" s="26" t="s">
        <v>22</v>
      </c>
    </row>
    <row r="83" spans="1:7" ht="15" customHeight="1" x14ac:dyDescent="0.25">
      <c r="A83" s="212"/>
      <c r="B83" s="204" t="s">
        <v>90</v>
      </c>
      <c r="C83" s="219"/>
      <c r="D83" s="399" t="s">
        <v>93</v>
      </c>
      <c r="E83" s="400"/>
      <c r="F83" s="401"/>
      <c r="G83" s="223">
        <f>C83+A83</f>
        <v>0</v>
      </c>
    </row>
    <row r="84" spans="1:7" x14ac:dyDescent="0.25">
      <c r="A84" s="213"/>
      <c r="B84" s="204" t="s">
        <v>31</v>
      </c>
      <c r="C84" s="220"/>
      <c r="D84" s="403" t="s">
        <v>23</v>
      </c>
      <c r="E84" s="404"/>
      <c r="F84" s="405"/>
      <c r="G84" s="223">
        <f>C84+A84</f>
        <v>0</v>
      </c>
    </row>
    <row r="85" spans="1:7" ht="15" customHeight="1" x14ac:dyDescent="0.25">
      <c r="A85" s="214"/>
      <c r="B85" s="205" t="s">
        <v>94</v>
      </c>
      <c r="C85" s="220"/>
      <c r="D85" s="399" t="s">
        <v>83</v>
      </c>
      <c r="E85" s="400"/>
      <c r="F85" s="401"/>
      <c r="G85" s="223">
        <f>SUM(A85+C85)</f>
        <v>0</v>
      </c>
    </row>
    <row r="86" spans="1:7" ht="15" customHeight="1" x14ac:dyDescent="0.25">
      <c r="A86" s="215"/>
      <c r="B86" s="205" t="s">
        <v>86</v>
      </c>
      <c r="C86" s="220"/>
      <c r="D86" s="399" t="s">
        <v>84</v>
      </c>
      <c r="E86" s="400"/>
      <c r="F86" s="401"/>
      <c r="G86" s="224">
        <f>SUM(A86+C86)</f>
        <v>0</v>
      </c>
    </row>
    <row r="87" spans="1:7" ht="15" customHeight="1" x14ac:dyDescent="0.25">
      <c r="A87" s="216"/>
      <c r="B87" s="204" t="s">
        <v>87</v>
      </c>
      <c r="C87" s="219"/>
      <c r="D87" s="399" t="s">
        <v>85</v>
      </c>
      <c r="E87" s="400"/>
      <c r="F87" s="401"/>
      <c r="G87" s="224">
        <f t="shared" ref="G87:G91" si="0">SUM(A87,C87)</f>
        <v>0</v>
      </c>
    </row>
    <row r="88" spans="1:7" ht="15" customHeight="1" x14ac:dyDescent="0.25">
      <c r="A88" s="217"/>
      <c r="B88" s="206" t="s">
        <v>95</v>
      </c>
      <c r="C88" s="219"/>
      <c r="D88" s="399" t="s">
        <v>96</v>
      </c>
      <c r="E88" s="400"/>
      <c r="F88" s="401"/>
      <c r="G88" s="224">
        <f t="shared" si="0"/>
        <v>0</v>
      </c>
    </row>
    <row r="89" spans="1:7" ht="15" customHeight="1" x14ac:dyDescent="0.25">
      <c r="A89" s="212"/>
      <c r="B89" s="204" t="s">
        <v>88</v>
      </c>
      <c r="C89" s="219"/>
      <c r="D89" s="399" t="s">
        <v>57</v>
      </c>
      <c r="E89" s="400"/>
      <c r="F89" s="401"/>
      <c r="G89" s="224">
        <f t="shared" si="0"/>
        <v>0</v>
      </c>
    </row>
    <row r="90" spans="1:7" ht="15" customHeight="1" x14ac:dyDescent="0.25">
      <c r="A90" s="212"/>
      <c r="B90" s="207" t="s">
        <v>89</v>
      </c>
      <c r="C90" s="219"/>
      <c r="D90" s="399" t="s">
        <v>66</v>
      </c>
      <c r="E90" s="400"/>
      <c r="F90" s="401"/>
      <c r="G90" s="224">
        <f t="shared" si="0"/>
        <v>0</v>
      </c>
    </row>
    <row r="91" spans="1:7" ht="15" customHeight="1" thickBot="1" x14ac:dyDescent="0.3">
      <c r="A91" s="218"/>
      <c r="B91" s="211" t="s">
        <v>90</v>
      </c>
      <c r="C91" s="221"/>
      <c r="D91" s="394" t="s">
        <v>53</v>
      </c>
      <c r="E91" s="395"/>
      <c r="F91" s="396"/>
      <c r="G91" s="225">
        <f t="shared" si="0"/>
        <v>0</v>
      </c>
    </row>
    <row r="92" spans="1:7" ht="24.6" customHeight="1" thickTop="1" x14ac:dyDescent="0.25">
      <c r="A92" s="222">
        <f>SUM(A83:A91)</f>
        <v>0</v>
      </c>
      <c r="B92" s="210" t="s">
        <v>150</v>
      </c>
      <c r="C92" s="226">
        <f>SUM(C83:C91)</f>
        <v>0</v>
      </c>
      <c r="D92" s="228"/>
      <c r="E92" s="229"/>
      <c r="F92" s="230"/>
      <c r="G92" s="227">
        <f>SUM(G83:G91)</f>
        <v>0</v>
      </c>
    </row>
    <row r="93" spans="1:7" ht="22.15" customHeight="1" x14ac:dyDescent="0.3">
      <c r="A93" s="44" t="s">
        <v>147</v>
      </c>
      <c r="B93" s="243">
        <f>D78</f>
        <v>0</v>
      </c>
      <c r="C93" s="243"/>
      <c r="D93" s="244"/>
      <c r="E93" s="9"/>
      <c r="F93" s="9"/>
      <c r="G93" s="233" t="s">
        <v>153</v>
      </c>
    </row>
    <row r="94" spans="1:7" ht="28.5" customHeight="1" thickBot="1" x14ac:dyDescent="0.3">
      <c r="A94" s="246" t="s">
        <v>4</v>
      </c>
      <c r="B94" s="246"/>
      <c r="C94" s="247"/>
      <c r="D94" s="247"/>
      <c r="E94" s="9"/>
      <c r="F94" s="109" t="s">
        <v>5</v>
      </c>
      <c r="G94" s="108"/>
    </row>
    <row r="95" spans="1:7" ht="28.5" customHeight="1" thickBot="1" x14ac:dyDescent="0.3">
      <c r="A95" s="246" t="s">
        <v>6</v>
      </c>
      <c r="B95" s="246"/>
      <c r="C95" s="248"/>
      <c r="D95" s="248"/>
      <c r="E95" s="18" t="s">
        <v>14</v>
      </c>
      <c r="F95" s="109" t="s">
        <v>5</v>
      </c>
      <c r="G95" s="30"/>
    </row>
    <row r="96" spans="1:7" ht="30" customHeight="1" thickBot="1" x14ac:dyDescent="0.3">
      <c r="A96" s="246" t="s">
        <v>27</v>
      </c>
      <c r="B96" s="246"/>
      <c r="C96" s="248"/>
      <c r="D96" s="248"/>
      <c r="E96" s="18" t="s">
        <v>14</v>
      </c>
      <c r="F96" s="109" t="s">
        <v>5</v>
      </c>
      <c r="G96" s="30"/>
    </row>
    <row r="97" spans="1:7" ht="30" customHeight="1" thickBot="1" x14ac:dyDescent="0.3">
      <c r="A97" s="246" t="s">
        <v>7</v>
      </c>
      <c r="B97" s="246"/>
      <c r="C97" s="104"/>
      <c r="D97" s="104"/>
      <c r="E97" s="9"/>
      <c r="F97" s="109" t="s">
        <v>5</v>
      </c>
      <c r="G97" s="31"/>
    </row>
    <row r="98" spans="1:7" ht="15" customHeight="1" x14ac:dyDescent="0.25">
      <c r="A98" s="9"/>
      <c r="B98" s="21"/>
      <c r="C98" s="21"/>
      <c r="D98" s="9"/>
      <c r="E98" s="9"/>
      <c r="F98" s="9"/>
      <c r="G98" s="208"/>
    </row>
    <row r="99" spans="1:7" ht="21" customHeight="1" x14ac:dyDescent="0.3">
      <c r="A99" s="44" t="s">
        <v>18</v>
      </c>
      <c r="B99" s="245">
        <f>D79</f>
        <v>0</v>
      </c>
      <c r="C99" s="245"/>
      <c r="D99" s="245"/>
      <c r="E99" s="9"/>
      <c r="F99" s="9"/>
      <c r="G99" s="208"/>
    </row>
    <row r="100" spans="1:7" ht="28.5" customHeight="1" thickBot="1" x14ac:dyDescent="0.3">
      <c r="A100" s="246" t="s">
        <v>4</v>
      </c>
      <c r="B100" s="246"/>
      <c r="C100" s="247"/>
      <c r="D100" s="247"/>
      <c r="E100" s="9"/>
      <c r="F100" s="109" t="s">
        <v>5</v>
      </c>
      <c r="G100" s="108"/>
    </row>
    <row r="101" spans="1:7" ht="28.5" customHeight="1" thickBot="1" x14ac:dyDescent="0.3">
      <c r="A101" s="246" t="s">
        <v>6</v>
      </c>
      <c r="B101" s="246"/>
      <c r="C101" s="248"/>
      <c r="D101" s="248"/>
      <c r="E101" s="18" t="s">
        <v>14</v>
      </c>
      <c r="F101" s="109" t="s">
        <v>5</v>
      </c>
      <c r="G101" s="30"/>
    </row>
    <row r="102" spans="1:7" ht="30" customHeight="1" thickBot="1" x14ac:dyDescent="0.3">
      <c r="A102" s="246" t="s">
        <v>27</v>
      </c>
      <c r="B102" s="246"/>
      <c r="C102" s="248"/>
      <c r="D102" s="248"/>
      <c r="E102" s="18" t="s">
        <v>14</v>
      </c>
      <c r="F102" s="109" t="s">
        <v>5</v>
      </c>
      <c r="G102" s="30"/>
    </row>
    <row r="103" spans="1:7" ht="30" customHeight="1" thickBot="1" x14ac:dyDescent="0.3">
      <c r="A103" s="246" t="s">
        <v>7</v>
      </c>
      <c r="B103" s="246"/>
      <c r="C103" s="104"/>
      <c r="D103" s="104"/>
      <c r="E103" s="9"/>
      <c r="F103" s="109" t="s">
        <v>5</v>
      </c>
      <c r="G103" s="31"/>
    </row>
    <row r="104" spans="1:7" ht="15" customHeight="1" x14ac:dyDescent="0.25">
      <c r="A104" s="9"/>
      <c r="B104" s="21"/>
      <c r="C104" s="21"/>
      <c r="D104" s="9"/>
      <c r="E104" s="9"/>
      <c r="F104" s="9"/>
      <c r="G104" s="208"/>
    </row>
    <row r="105" spans="1:7" ht="15" customHeight="1" x14ac:dyDescent="0.25">
      <c r="A105" s="9"/>
      <c r="B105" s="21"/>
      <c r="C105" s="21"/>
      <c r="D105" s="9"/>
      <c r="E105" s="9"/>
      <c r="F105" s="9"/>
      <c r="G105" s="208"/>
    </row>
    <row r="106" spans="1:7" ht="15" customHeight="1" x14ac:dyDescent="0.25">
      <c r="A106" s="9"/>
      <c r="B106" s="21"/>
      <c r="C106" s="21"/>
      <c r="D106" s="9"/>
      <c r="E106" s="9"/>
      <c r="F106" s="9"/>
      <c r="G106" s="208"/>
    </row>
    <row r="107" spans="1:7" ht="15" customHeight="1" x14ac:dyDescent="0.25">
      <c r="A107" s="9"/>
      <c r="B107" s="21"/>
      <c r="C107" s="21"/>
      <c r="D107" s="9"/>
      <c r="E107" s="9"/>
      <c r="F107" s="9"/>
      <c r="G107" s="208"/>
    </row>
    <row r="108" spans="1:7" ht="15" customHeight="1" x14ac:dyDescent="0.25">
      <c r="A108" s="9"/>
      <c r="B108" s="21"/>
      <c r="C108" s="21"/>
      <c r="D108" s="9"/>
      <c r="E108" s="9"/>
      <c r="F108" s="9"/>
      <c r="G108" s="208"/>
    </row>
    <row r="109" spans="1:7" ht="15" customHeight="1" x14ac:dyDescent="0.25">
      <c r="A109" s="9"/>
      <c r="B109" s="21"/>
      <c r="C109" s="21"/>
      <c r="D109" s="9"/>
      <c r="E109" s="9"/>
      <c r="F109" s="9"/>
      <c r="G109" s="208"/>
    </row>
    <row r="110" spans="1:7" ht="15" customHeight="1" x14ac:dyDescent="0.25">
      <c r="A110" s="9"/>
      <c r="B110" s="21"/>
      <c r="C110" s="21"/>
      <c r="D110" s="9"/>
      <c r="E110" s="9"/>
      <c r="F110" s="9"/>
      <c r="G110" s="208"/>
    </row>
    <row r="111" spans="1:7" ht="15" customHeight="1" x14ac:dyDescent="0.25">
      <c r="A111" s="9"/>
      <c r="B111" s="21"/>
      <c r="C111" s="21"/>
      <c r="D111" s="9"/>
      <c r="E111" s="9"/>
      <c r="F111" s="9"/>
      <c r="G111" s="208"/>
    </row>
    <row r="112" spans="1:7" ht="15" customHeight="1" x14ac:dyDescent="0.25">
      <c r="A112" s="9"/>
      <c r="B112" s="21"/>
      <c r="C112" s="21"/>
      <c r="D112" s="9"/>
      <c r="E112" s="9"/>
      <c r="F112" s="9"/>
      <c r="G112" s="208"/>
    </row>
    <row r="113" spans="1:14" ht="15" customHeight="1" x14ac:dyDescent="0.25">
      <c r="A113" s="9"/>
      <c r="B113" s="21"/>
      <c r="C113" s="21"/>
      <c r="D113" s="9"/>
      <c r="E113" s="9"/>
      <c r="F113" s="9"/>
      <c r="G113" s="208"/>
    </row>
    <row r="114" spans="1:14" ht="12.6" customHeight="1" x14ac:dyDescent="0.25">
      <c r="A114" s="9"/>
      <c r="B114" s="21"/>
      <c r="C114" s="21"/>
      <c r="D114" s="9"/>
      <c r="E114" s="9"/>
      <c r="F114" s="9"/>
      <c r="G114" s="208"/>
    </row>
    <row r="115" spans="1:14" ht="15" customHeight="1" x14ac:dyDescent="0.25">
      <c r="A115" s="9"/>
      <c r="B115" s="21"/>
      <c r="C115" s="21"/>
      <c r="D115" s="9"/>
      <c r="E115" s="9"/>
      <c r="F115" s="9"/>
      <c r="G115" s="208"/>
    </row>
    <row r="116" spans="1:14" ht="16.5" customHeight="1" x14ac:dyDescent="0.35">
      <c r="A116" s="9"/>
      <c r="B116" s="9"/>
      <c r="C116"/>
      <c r="D116" s="123" t="s">
        <v>160</v>
      </c>
      <c r="E116" s="107"/>
      <c r="F116" s="107"/>
      <c r="G116" s="107"/>
    </row>
    <row r="117" spans="1:14" s="122" customFormat="1" ht="15" customHeight="1" x14ac:dyDescent="0.25">
      <c r="A117" s="121"/>
      <c r="B117" s="121" t="s">
        <v>97</v>
      </c>
      <c r="D117" s="121"/>
      <c r="E117" s="121"/>
      <c r="F117" s="121"/>
    </row>
    <row r="118" spans="1:14" ht="15" customHeight="1" thickBot="1" x14ac:dyDescent="0.3">
      <c r="A118" s="9"/>
      <c r="B118" s="9"/>
      <c r="C118" s="21"/>
      <c r="E118" s="9"/>
      <c r="F118" s="9"/>
      <c r="G118" s="9"/>
    </row>
    <row r="119" spans="1:14" ht="145.9" customHeight="1" thickBot="1" x14ac:dyDescent="0.3">
      <c r="A119" s="176" t="s">
        <v>161</v>
      </c>
      <c r="B119" s="177" t="s">
        <v>127</v>
      </c>
      <c r="C119" s="178" t="s">
        <v>128</v>
      </c>
      <c r="D119" s="452" t="s">
        <v>103</v>
      </c>
      <c r="E119" s="452"/>
      <c r="F119" s="9"/>
      <c r="G119" s="9"/>
    </row>
    <row r="120" spans="1:14" ht="21.6" customHeight="1" x14ac:dyDescent="0.25">
      <c r="A120" s="179" t="s">
        <v>129</v>
      </c>
      <c r="B120" s="180">
        <v>47.22</v>
      </c>
      <c r="C120" s="179">
        <v>3.63</v>
      </c>
      <c r="D120" s="9"/>
      <c r="E120" s="9"/>
    </row>
    <row r="121" spans="1:14" ht="15" customHeight="1" thickBot="1" x14ac:dyDescent="0.3">
      <c r="A121" s="181" t="s">
        <v>130</v>
      </c>
      <c r="B121" s="182">
        <v>50.69</v>
      </c>
      <c r="C121" s="181">
        <v>3.95</v>
      </c>
      <c r="D121" s="9"/>
      <c r="E121" s="9"/>
    </row>
    <row r="122" spans="1:14" ht="15" customHeight="1" thickBot="1" x14ac:dyDescent="0.3">
      <c r="A122" s="183" t="s">
        <v>131</v>
      </c>
      <c r="B122" s="184">
        <v>57.64</v>
      </c>
      <c r="C122" s="183">
        <v>4.6500000000000004</v>
      </c>
      <c r="D122" s="9" t="s">
        <v>104</v>
      </c>
      <c r="E122" s="153"/>
      <c r="H122" s="187"/>
    </row>
    <row r="123" spans="1:14" ht="15" customHeight="1" thickBot="1" x14ac:dyDescent="0.3">
      <c r="A123" s="181" t="s">
        <v>132</v>
      </c>
      <c r="B123" s="182">
        <v>78.459999999999994</v>
      </c>
      <c r="C123" s="181">
        <v>6.75</v>
      </c>
      <c r="D123" s="148" t="s">
        <v>105</v>
      </c>
      <c r="E123" s="154"/>
    </row>
    <row r="124" spans="1:14" ht="15" customHeight="1" x14ac:dyDescent="0.3">
      <c r="A124" s="183" t="s">
        <v>133</v>
      </c>
      <c r="B124" s="184">
        <v>121</v>
      </c>
      <c r="C124" s="183">
        <v>11.01</v>
      </c>
      <c r="D124" s="9"/>
      <c r="E124" s="9"/>
      <c r="M124" s="249"/>
      <c r="N124" s="249"/>
    </row>
    <row r="125" spans="1:14" ht="15" customHeight="1" thickBot="1" x14ac:dyDescent="0.3">
      <c r="A125" s="181" t="s">
        <v>134</v>
      </c>
      <c r="B125" s="182">
        <v>191.2</v>
      </c>
      <c r="C125" s="181">
        <v>18.28</v>
      </c>
      <c r="D125" s="9"/>
      <c r="E125" s="9"/>
      <c r="M125" s="250"/>
      <c r="N125" s="250"/>
    </row>
    <row r="126" spans="1:14" ht="15" customHeight="1" thickBot="1" x14ac:dyDescent="0.3">
      <c r="A126" s="183" t="s">
        <v>135</v>
      </c>
      <c r="B126" s="184">
        <v>283.60000000000002</v>
      </c>
      <c r="C126" s="183">
        <v>27.52</v>
      </c>
      <c r="D126" s="9" t="s">
        <v>106</v>
      </c>
      <c r="E126" s="155"/>
      <c r="M126" s="251"/>
      <c r="N126" s="251"/>
    </row>
    <row r="127" spans="1:14" ht="15" customHeight="1" thickBot="1" x14ac:dyDescent="0.3">
      <c r="A127" s="181" t="s">
        <v>136</v>
      </c>
      <c r="B127" s="182">
        <v>431.2</v>
      </c>
      <c r="C127" s="181">
        <v>42.28</v>
      </c>
      <c r="D127" s="9" t="s">
        <v>105</v>
      </c>
      <c r="E127" s="156"/>
      <c r="M127" s="251"/>
      <c r="N127" s="251"/>
    </row>
    <row r="128" spans="1:14" ht="15" customHeight="1" thickBot="1" x14ac:dyDescent="0.3">
      <c r="A128" s="183">
        <v>65</v>
      </c>
      <c r="B128" s="184">
        <v>850</v>
      </c>
      <c r="C128" s="183">
        <v>83.76</v>
      </c>
      <c r="D128" s="9"/>
      <c r="E128" s="9"/>
      <c r="H128" s="188"/>
      <c r="M128" s="251"/>
      <c r="N128" s="251"/>
    </row>
    <row r="129" spans="1:14" ht="15" customHeight="1" thickBot="1" x14ac:dyDescent="0.3">
      <c r="A129" s="181">
        <v>66</v>
      </c>
      <c r="B129" s="182">
        <v>889.6</v>
      </c>
      <c r="C129" s="181">
        <v>88.12</v>
      </c>
      <c r="D129" s="9" t="s">
        <v>107</v>
      </c>
      <c r="E129" s="149">
        <f>SUM(E123+E127)</f>
        <v>0</v>
      </c>
      <c r="M129" s="251"/>
      <c r="N129" s="251"/>
    </row>
    <row r="130" spans="1:14" ht="15" customHeight="1" x14ac:dyDescent="0.25">
      <c r="A130" s="183">
        <v>67</v>
      </c>
      <c r="B130" s="184">
        <v>988</v>
      </c>
      <c r="C130" s="183">
        <v>97.96</v>
      </c>
      <c r="D130" s="9"/>
      <c r="E130" s="9"/>
      <c r="M130" s="252"/>
      <c r="N130" s="252"/>
    </row>
    <row r="131" spans="1:14" ht="15" customHeight="1" x14ac:dyDescent="0.25">
      <c r="A131" s="181">
        <v>68</v>
      </c>
      <c r="B131" s="182">
        <v>1094.8</v>
      </c>
      <c r="C131" s="181">
        <v>108.64</v>
      </c>
      <c r="D131" s="9"/>
      <c r="E131" s="9"/>
      <c r="F131" s="9"/>
      <c r="G131" s="9"/>
    </row>
    <row r="132" spans="1:14" ht="15" customHeight="1" x14ac:dyDescent="0.25">
      <c r="A132" s="183">
        <v>69</v>
      </c>
      <c r="B132" s="184">
        <v>1213.2</v>
      </c>
      <c r="C132" s="183">
        <v>120.88</v>
      </c>
      <c r="D132" s="9"/>
      <c r="E132" s="9"/>
      <c r="F132" s="9"/>
      <c r="G132" s="9"/>
    </row>
    <row r="133" spans="1:14" ht="15" customHeight="1" x14ac:dyDescent="0.25">
      <c r="A133" s="181">
        <v>70</v>
      </c>
      <c r="B133" s="182">
        <v>1352.2</v>
      </c>
      <c r="C133" s="181">
        <v>134.38</v>
      </c>
      <c r="D133" s="9"/>
      <c r="E133" s="9"/>
      <c r="F133" s="9"/>
      <c r="G133" s="9"/>
    </row>
    <row r="134" spans="1:14" ht="15" customHeight="1" x14ac:dyDescent="0.25">
      <c r="A134" s="183">
        <v>71</v>
      </c>
      <c r="B134" s="184">
        <v>1502.2</v>
      </c>
      <c r="C134" s="183">
        <v>149.38</v>
      </c>
      <c r="D134" s="9"/>
      <c r="E134" s="9"/>
      <c r="F134" s="9"/>
      <c r="G134" s="9"/>
    </row>
    <row r="135" spans="1:14" ht="15" customHeight="1" thickBot="1" x14ac:dyDescent="0.3">
      <c r="A135" s="185">
        <v>72</v>
      </c>
      <c r="B135" s="186">
        <v>1646.8</v>
      </c>
      <c r="C135" s="185">
        <v>163.84</v>
      </c>
      <c r="D135" s="9"/>
      <c r="E135" s="9"/>
      <c r="F135" s="9"/>
      <c r="G135" s="9"/>
    </row>
    <row r="136" spans="1:14" ht="15" customHeight="1" x14ac:dyDescent="0.25">
      <c r="A136" s="9"/>
      <c r="B136" s="9"/>
      <c r="C136" s="21"/>
      <c r="D136" s="9"/>
      <c r="E136" s="9"/>
      <c r="F136" s="9"/>
      <c r="G136" s="9"/>
    </row>
    <row r="137" spans="1:14" ht="9" customHeight="1" x14ac:dyDescent="0.25">
      <c r="A137" s="9"/>
      <c r="B137" s="9"/>
      <c r="C137" s="415"/>
      <c r="D137" s="415"/>
      <c r="E137" s="415"/>
      <c r="F137" s="415"/>
      <c r="G137" s="9"/>
    </row>
    <row r="138" spans="1:14" ht="9.6" customHeight="1" x14ac:dyDescent="0.25">
      <c r="A138" s="9"/>
      <c r="B138" s="9"/>
      <c r="C138" s="160"/>
      <c r="D138" s="160"/>
      <c r="E138" s="160"/>
      <c r="F138" s="160"/>
      <c r="G138" s="160"/>
    </row>
    <row r="139" spans="1:14" ht="7.9" hidden="1" customHeight="1" x14ac:dyDescent="0.25">
      <c r="A139" s="9"/>
      <c r="B139" s="9"/>
      <c r="C139" s="21"/>
      <c r="D139" s="9"/>
      <c r="E139" s="9"/>
      <c r="F139" s="9"/>
      <c r="G139" s="9"/>
    </row>
    <row r="140" spans="1:14" ht="25.5" customHeight="1" x14ac:dyDescent="0.4">
      <c r="A140" s="9"/>
      <c r="B140" s="9"/>
      <c r="C140" s="453" t="s">
        <v>36</v>
      </c>
      <c r="D140" s="453"/>
      <c r="E140" s="453"/>
      <c r="F140" s="453"/>
      <c r="G140" s="9"/>
    </row>
    <row r="141" spans="1:14" ht="15" customHeight="1" x14ac:dyDescent="0.25">
      <c r="A141" s="9"/>
      <c r="B141" s="9"/>
      <c r="C141" s="21"/>
      <c r="D141" s="9"/>
      <c r="E141" s="9"/>
      <c r="F141" s="9"/>
      <c r="G141" s="9"/>
    </row>
    <row r="142" spans="1:14" ht="15" customHeight="1" thickBot="1" x14ac:dyDescent="0.35">
      <c r="A142" s="406" t="s">
        <v>0</v>
      </c>
      <c r="B142" s="264"/>
      <c r="C142" s="255">
        <f>C1</f>
        <v>0</v>
      </c>
      <c r="D142" s="255"/>
      <c r="E142" s="81" t="s">
        <v>1</v>
      </c>
      <c r="F142" s="133">
        <f>F1</f>
        <v>0</v>
      </c>
      <c r="G142" s="133"/>
    </row>
    <row r="143" spans="1:14" ht="15" customHeight="1" x14ac:dyDescent="0.25">
      <c r="A143" s="9"/>
      <c r="B143" s="9"/>
      <c r="C143" s="21"/>
      <c r="D143" s="9"/>
      <c r="E143" s="9"/>
      <c r="F143" s="9"/>
      <c r="G143" s="9"/>
    </row>
    <row r="144" spans="1:14" ht="15" customHeight="1" x14ac:dyDescent="0.25">
      <c r="A144" s="256"/>
      <c r="B144" s="28" t="str">
        <f>IF(OR(C144="Y",C144="N"),"OK","Error")</f>
        <v>Error</v>
      </c>
      <c r="C144" s="119">
        <f>C6</f>
        <v>0</v>
      </c>
      <c r="D144" s="134" t="s">
        <v>109</v>
      </c>
      <c r="E144" s="135"/>
      <c r="F144" s="135"/>
      <c r="G144" s="136"/>
    </row>
    <row r="145" spans="1:7" ht="15" customHeight="1" x14ac:dyDescent="0.25">
      <c r="A145" s="256"/>
      <c r="B145" s="27" t="str">
        <f>IF(AND(C144="N",C145=0),"review","OK")</f>
        <v>OK</v>
      </c>
      <c r="C145" s="120">
        <f>C7</f>
        <v>0</v>
      </c>
      <c r="D145" s="134" t="s">
        <v>110</v>
      </c>
      <c r="E145" s="135"/>
      <c r="F145" s="135"/>
      <c r="G145" s="136"/>
    </row>
    <row r="146" spans="1:7" ht="15" customHeight="1" thickBot="1" x14ac:dyDescent="0.3">
      <c r="A146" s="9"/>
      <c r="B146" s="137"/>
      <c r="C146" s="138"/>
      <c r="D146" s="138"/>
      <c r="E146" s="138"/>
      <c r="F146" s="138"/>
      <c r="G146" s="139"/>
    </row>
    <row r="147" spans="1:7" ht="15" customHeight="1" x14ac:dyDescent="0.25">
      <c r="A147" s="9"/>
      <c r="B147" s="110" t="s">
        <v>59</v>
      </c>
      <c r="C147" s="124">
        <f>C13</f>
        <v>0</v>
      </c>
      <c r="D147" s="140" t="s">
        <v>32</v>
      </c>
      <c r="E147" s="141"/>
      <c r="F147" s="141"/>
      <c r="G147" s="142"/>
    </row>
    <row r="148" spans="1:7" ht="15" customHeight="1" x14ac:dyDescent="0.25">
      <c r="A148" s="9"/>
      <c r="B148" s="137"/>
      <c r="C148" s="138"/>
      <c r="D148" s="138"/>
      <c r="E148" s="138"/>
      <c r="F148" s="138"/>
      <c r="G148" s="139"/>
    </row>
    <row r="149" spans="1:7" ht="31.5" customHeight="1" x14ac:dyDescent="0.25">
      <c r="A149" s="9"/>
      <c r="B149" s="111" t="s">
        <v>60</v>
      </c>
      <c r="C149" s="125"/>
      <c r="D149" s="418" t="s">
        <v>144</v>
      </c>
      <c r="E149" s="419"/>
      <c r="F149" s="419"/>
      <c r="G149" s="420"/>
    </row>
    <row r="150" spans="1:7" ht="14.45" customHeight="1" x14ac:dyDescent="0.25">
      <c r="A150" s="9"/>
      <c r="B150" s="202"/>
      <c r="C150" s="203"/>
      <c r="D150" s="201" t="s">
        <v>143</v>
      </c>
      <c r="E150" s="197"/>
      <c r="F150" s="197"/>
      <c r="G150" s="198"/>
    </row>
    <row r="151" spans="1:7" ht="17.45" customHeight="1" x14ac:dyDescent="0.25">
      <c r="A151" s="9"/>
      <c r="B151" s="202"/>
      <c r="C151" s="203"/>
      <c r="D151" s="201" t="s">
        <v>142</v>
      </c>
      <c r="E151" s="197"/>
      <c r="F151" s="197"/>
      <c r="G151" s="198"/>
    </row>
    <row r="152" spans="1:7" ht="15" customHeight="1" x14ac:dyDescent="0.25">
      <c r="A152" s="9"/>
      <c r="B152" s="137"/>
      <c r="C152" s="138"/>
      <c r="D152" s="138"/>
      <c r="E152" s="138"/>
      <c r="F152" s="138"/>
      <c r="G152" s="139"/>
    </row>
    <row r="153" spans="1:7" ht="17.45" customHeight="1" x14ac:dyDescent="0.25">
      <c r="A153" s="9"/>
      <c r="B153" s="444" t="s">
        <v>61</v>
      </c>
      <c r="C153" s="125"/>
      <c r="D153" s="421" t="s">
        <v>145</v>
      </c>
      <c r="E153" s="422"/>
      <c r="F153" s="422"/>
      <c r="G153" s="423"/>
    </row>
    <row r="154" spans="1:7" ht="17.45" customHeight="1" x14ac:dyDescent="0.25">
      <c r="A154" s="9"/>
      <c r="B154" s="445"/>
      <c r="C154" s="125"/>
      <c r="D154" s="421" t="s">
        <v>146</v>
      </c>
      <c r="E154" s="422"/>
      <c r="F154" s="199"/>
      <c r="G154" s="200"/>
    </row>
    <row r="155" spans="1:7" ht="15" customHeight="1" x14ac:dyDescent="0.25">
      <c r="A155" s="9"/>
      <c r="B155" s="446"/>
      <c r="C155" s="126"/>
      <c r="D155" s="424" t="s">
        <v>54</v>
      </c>
      <c r="E155" s="425"/>
      <c r="F155" s="425"/>
      <c r="G155" s="426"/>
    </row>
    <row r="156" spans="1:7" ht="15" customHeight="1" x14ac:dyDescent="0.25">
      <c r="A156" s="9"/>
      <c r="B156" s="137"/>
      <c r="C156" s="165"/>
      <c r="D156" s="138"/>
      <c r="E156" s="138"/>
      <c r="F156" s="138"/>
      <c r="G156" s="139"/>
    </row>
    <row r="157" spans="1:7" ht="112.9" customHeight="1" x14ac:dyDescent="0.25">
      <c r="A157" s="9"/>
      <c r="B157" s="447" t="s">
        <v>62</v>
      </c>
      <c r="C157" s="450" t="s">
        <v>138</v>
      </c>
      <c r="D157" s="427" t="s">
        <v>125</v>
      </c>
      <c r="E157" s="428"/>
      <c r="F157" s="428"/>
      <c r="G157" s="429"/>
    </row>
    <row r="158" spans="1:7" ht="18" customHeight="1" x14ac:dyDescent="0.25">
      <c r="A158" s="9"/>
      <c r="B158" s="448"/>
      <c r="C158" s="451"/>
      <c r="D158" s="196"/>
      <c r="E158" s="192" t="s">
        <v>9</v>
      </c>
      <c r="F158" s="172"/>
      <c r="G158" s="170" t="s">
        <v>10</v>
      </c>
    </row>
    <row r="159" spans="1:7" ht="15" customHeight="1" x14ac:dyDescent="0.25">
      <c r="A159" s="9"/>
      <c r="B159" s="448"/>
      <c r="C159" s="451"/>
      <c r="D159" s="195" t="s">
        <v>123</v>
      </c>
      <c r="E159" s="169">
        <f>C13*1.25*0.04</f>
        <v>0</v>
      </c>
      <c r="F159" s="175" t="s">
        <v>126</v>
      </c>
      <c r="G159" s="171">
        <f>(C13+C7)*0.04</f>
        <v>0</v>
      </c>
    </row>
    <row r="160" spans="1:7" ht="15" customHeight="1" x14ac:dyDescent="0.25">
      <c r="A160" s="9"/>
      <c r="B160" s="448"/>
      <c r="C160" s="253"/>
      <c r="D160" s="194" t="s">
        <v>124</v>
      </c>
      <c r="E160" s="193" t="s">
        <v>9</v>
      </c>
      <c r="F160" s="168"/>
      <c r="G160" s="173" t="s">
        <v>10</v>
      </c>
    </row>
    <row r="161" spans="1:7" ht="15" customHeight="1" x14ac:dyDescent="0.25">
      <c r="A161" s="9"/>
      <c r="B161" s="448"/>
      <c r="C161" s="254"/>
      <c r="D161" s="174"/>
      <c r="E161" s="169">
        <f>C13*1.25*D161</f>
        <v>0</v>
      </c>
      <c r="F161" s="175" t="s">
        <v>126</v>
      </c>
      <c r="G161" s="166">
        <f>(C13+C7)*D161</f>
        <v>0</v>
      </c>
    </row>
    <row r="162" spans="1:7" ht="15" customHeight="1" x14ac:dyDescent="0.25">
      <c r="A162" s="9"/>
      <c r="B162" s="449"/>
      <c r="C162" s="167"/>
      <c r="D162" s="430" t="s">
        <v>55</v>
      </c>
      <c r="E162" s="431"/>
      <c r="F162" s="432"/>
      <c r="G162" s="433"/>
    </row>
    <row r="163" spans="1:7" ht="15" customHeight="1" x14ac:dyDescent="0.25">
      <c r="A163" s="9"/>
      <c r="B163" s="143"/>
      <c r="C163" s="144"/>
      <c r="D163" s="144"/>
      <c r="E163" s="144"/>
      <c r="F163" s="144"/>
      <c r="G163" s="145"/>
    </row>
    <row r="164" spans="1:7" ht="58.5" customHeight="1" thickBot="1" x14ac:dyDescent="0.3">
      <c r="A164" s="9"/>
      <c r="B164" s="112" t="s">
        <v>63</v>
      </c>
      <c r="C164" s="127"/>
      <c r="D164" s="434" t="s">
        <v>92</v>
      </c>
      <c r="E164" s="435"/>
      <c r="F164" s="435"/>
      <c r="G164" s="436"/>
    </row>
    <row r="165" spans="1:7" ht="15" customHeight="1" thickTop="1" thickBot="1" x14ac:dyDescent="0.3">
      <c r="A165" s="9"/>
      <c r="B165" s="137"/>
      <c r="C165" s="138"/>
      <c r="D165" s="138"/>
      <c r="E165" s="138"/>
      <c r="F165" s="138"/>
      <c r="G165" s="139"/>
    </row>
    <row r="166" spans="1:7" ht="15" customHeight="1" thickTop="1" thickBot="1" x14ac:dyDescent="0.3">
      <c r="A166" s="9"/>
      <c r="B166" s="113" t="s">
        <v>64</v>
      </c>
      <c r="C166" s="128">
        <f>SUM(C149:C164)</f>
        <v>0</v>
      </c>
      <c r="D166" s="437" t="s">
        <v>111</v>
      </c>
      <c r="E166" s="438"/>
      <c r="F166" s="438"/>
      <c r="G166" s="439"/>
    </row>
    <row r="167" spans="1:7" ht="15" customHeight="1" thickTop="1" thickBot="1" x14ac:dyDescent="0.3">
      <c r="A167" s="9"/>
      <c r="B167" s="137"/>
      <c r="C167" s="138"/>
      <c r="D167" s="138"/>
      <c r="E167" s="138"/>
      <c r="F167" s="138"/>
      <c r="G167" s="139"/>
    </row>
    <row r="168" spans="1:7" ht="15" customHeight="1" thickTop="1" thickBot="1" x14ac:dyDescent="0.3">
      <c r="A168" s="9"/>
      <c r="B168" s="114" t="s">
        <v>65</v>
      </c>
      <c r="C168" s="129">
        <f>SUM(C147,-C166)</f>
        <v>0</v>
      </c>
      <c r="D168" s="440" t="s">
        <v>112</v>
      </c>
      <c r="E168" s="441"/>
      <c r="F168" s="441"/>
      <c r="G168" s="442"/>
    </row>
    <row r="169" spans="1:7" ht="15" customHeight="1" x14ac:dyDescent="0.25">
      <c r="A169" s="9"/>
      <c r="B169" s="9"/>
      <c r="C169" s="9"/>
      <c r="D169" s="9"/>
      <c r="E169" s="9"/>
      <c r="F169" s="9"/>
      <c r="G169" s="9"/>
    </row>
    <row r="170" spans="1:7" ht="15" customHeight="1" x14ac:dyDescent="0.25">
      <c r="A170" s="9"/>
      <c r="B170" s="9"/>
      <c r="C170" s="21"/>
      <c r="D170" s="9"/>
      <c r="E170" s="9"/>
      <c r="F170" s="9"/>
      <c r="G170" s="9"/>
    </row>
    <row r="171" spans="1:7" ht="15" customHeight="1" x14ac:dyDescent="0.3">
      <c r="A171" s="9"/>
      <c r="B171" s="443" t="s">
        <v>98</v>
      </c>
      <c r="C171" s="443"/>
      <c r="D171" s="443"/>
      <c r="E171" s="443"/>
      <c r="F171" s="443"/>
      <c r="G171" s="443"/>
    </row>
    <row r="172" spans="1:7" ht="15" customHeight="1" x14ac:dyDescent="0.3">
      <c r="A172" s="9"/>
      <c r="B172" s="9"/>
      <c r="C172" s="416" t="s">
        <v>99</v>
      </c>
      <c r="D172" s="417"/>
      <c r="E172" s="417"/>
      <c r="F172" s="417"/>
      <c r="G172" s="9"/>
    </row>
    <row r="173" spans="1:7" ht="15" customHeight="1" x14ac:dyDescent="0.3">
      <c r="A173" s="9"/>
      <c r="B173" s="9"/>
      <c r="C173" s="162"/>
      <c r="D173" s="163"/>
      <c r="E173" s="163"/>
      <c r="F173" s="163"/>
      <c r="G173" s="9"/>
    </row>
    <row r="174" spans="1:7" x14ac:dyDescent="0.25">
      <c r="C174"/>
    </row>
    <row r="175" spans="1:7" x14ac:dyDescent="0.25">
      <c r="C175"/>
    </row>
    <row r="176" spans="1:7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ht="18" customHeight="1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</sheetData>
  <sheetProtection algorithmName="SHA-512" hashValue="Zrbd2tJFobVeSWbd0lYusovhfI2443UnR2GB8qpBA7OiLy/8pwvopyJy0dDmRq/QB71mJXeU5zRnFIX/Jzn36Q==" saltValue="Q/dhppQr2lfAWTRiQPf0mQ==" spinCount="100000" sheet="1" selectLockedCells="1"/>
  <mergeCells count="135">
    <mergeCell ref="D11:G11"/>
    <mergeCell ref="D13:G13"/>
    <mergeCell ref="C28:C29"/>
    <mergeCell ref="D28:G28"/>
    <mergeCell ref="D89:F89"/>
    <mergeCell ref="C137:F137"/>
    <mergeCell ref="C172:F172"/>
    <mergeCell ref="D149:G149"/>
    <mergeCell ref="D153:G153"/>
    <mergeCell ref="D155:G155"/>
    <mergeCell ref="D157:G157"/>
    <mergeCell ref="D162:G162"/>
    <mergeCell ref="D164:G164"/>
    <mergeCell ref="D166:G166"/>
    <mergeCell ref="D168:G168"/>
    <mergeCell ref="B171:G171"/>
    <mergeCell ref="B153:B155"/>
    <mergeCell ref="B157:B162"/>
    <mergeCell ref="C157:C159"/>
    <mergeCell ref="D90:F90"/>
    <mergeCell ref="D119:E119"/>
    <mergeCell ref="C140:F140"/>
    <mergeCell ref="A142:B142"/>
    <mergeCell ref="D154:E154"/>
    <mergeCell ref="D91:F91"/>
    <mergeCell ref="D78:G78"/>
    <mergeCell ref="A65:B65"/>
    <mergeCell ref="A64:G64"/>
    <mergeCell ref="C66:D66"/>
    <mergeCell ref="A68:B68"/>
    <mergeCell ref="A67:B67"/>
    <mergeCell ref="D83:F83"/>
    <mergeCell ref="D79:G79"/>
    <mergeCell ref="D84:F84"/>
    <mergeCell ref="C67:D67"/>
    <mergeCell ref="A76:B76"/>
    <mergeCell ref="C76:D76"/>
    <mergeCell ref="F76:G76"/>
    <mergeCell ref="C65:D65"/>
    <mergeCell ref="D87:F87"/>
    <mergeCell ref="D88:F88"/>
    <mergeCell ref="D85:F85"/>
    <mergeCell ref="D86:F86"/>
    <mergeCell ref="B75:D75"/>
    <mergeCell ref="D62:G62"/>
    <mergeCell ref="A70:G70"/>
    <mergeCell ref="A73:G73"/>
    <mergeCell ref="A74:G74"/>
    <mergeCell ref="D58:G58"/>
    <mergeCell ref="D51:G51"/>
    <mergeCell ref="D56:G56"/>
    <mergeCell ref="E50:G50"/>
    <mergeCell ref="A52:G52"/>
    <mergeCell ref="A53:G53"/>
    <mergeCell ref="B54:F54"/>
    <mergeCell ref="D55:G55"/>
    <mergeCell ref="D22:G22"/>
    <mergeCell ref="D26:G26"/>
    <mergeCell ref="E48:G48"/>
    <mergeCell ref="C32:C33"/>
    <mergeCell ref="D57:G57"/>
    <mergeCell ref="D59:G59"/>
    <mergeCell ref="A40:G40"/>
    <mergeCell ref="E60:G60"/>
    <mergeCell ref="E61:G61"/>
    <mergeCell ref="D45:G45"/>
    <mergeCell ref="D47:G47"/>
    <mergeCell ref="D46:G46"/>
    <mergeCell ref="E49:G49"/>
    <mergeCell ref="D15:G15"/>
    <mergeCell ref="D12:G12"/>
    <mergeCell ref="A24:A25"/>
    <mergeCell ref="C24:C25"/>
    <mergeCell ref="D24:G24"/>
    <mergeCell ref="E19:G19"/>
    <mergeCell ref="A1:B1"/>
    <mergeCell ref="A4:G4"/>
    <mergeCell ref="D9:G9"/>
    <mergeCell ref="F1:G1"/>
    <mergeCell ref="D6:G6"/>
    <mergeCell ref="D7:G7"/>
    <mergeCell ref="D3:E3"/>
    <mergeCell ref="C1:D1"/>
    <mergeCell ref="D18:G18"/>
    <mergeCell ref="A6:A7"/>
    <mergeCell ref="A9:A13"/>
    <mergeCell ref="A2:C2"/>
    <mergeCell ref="A3:C3"/>
    <mergeCell ref="A15:A16"/>
    <mergeCell ref="B18:B21"/>
    <mergeCell ref="C18:C21"/>
    <mergeCell ref="D10:G10"/>
    <mergeCell ref="A22:A23"/>
    <mergeCell ref="M126:N126"/>
    <mergeCell ref="M127:N127"/>
    <mergeCell ref="M128:N128"/>
    <mergeCell ref="M129:N129"/>
    <mergeCell ref="M130:N130"/>
    <mergeCell ref="C160:C161"/>
    <mergeCell ref="C142:D142"/>
    <mergeCell ref="A144:A145"/>
    <mergeCell ref="D16:G16"/>
    <mergeCell ref="D30:G30"/>
    <mergeCell ref="A79:C79"/>
    <mergeCell ref="F37:G37"/>
    <mergeCell ref="A32:A33"/>
    <mergeCell ref="B32:B33"/>
    <mergeCell ref="B43:F43"/>
    <mergeCell ref="D44:G44"/>
    <mergeCell ref="A39:G39"/>
    <mergeCell ref="D35:G35"/>
    <mergeCell ref="A42:G42"/>
    <mergeCell ref="A66:B66"/>
    <mergeCell ref="A78:C78"/>
    <mergeCell ref="D32:G33"/>
    <mergeCell ref="C26:C27"/>
    <mergeCell ref="C22:C23"/>
    <mergeCell ref="A100:B100"/>
    <mergeCell ref="C100:D100"/>
    <mergeCell ref="A101:B101"/>
    <mergeCell ref="C101:D101"/>
    <mergeCell ref="A102:B102"/>
    <mergeCell ref="C102:D102"/>
    <mergeCell ref="A103:B103"/>
    <mergeCell ref="M124:N124"/>
    <mergeCell ref="M125:N125"/>
    <mergeCell ref="B93:D93"/>
    <mergeCell ref="B99:D99"/>
    <mergeCell ref="A94:B94"/>
    <mergeCell ref="C94:D94"/>
    <mergeCell ref="A95:B95"/>
    <mergeCell ref="C95:D95"/>
    <mergeCell ref="A96:B96"/>
    <mergeCell ref="C96:D96"/>
    <mergeCell ref="A97:B97"/>
  </mergeCells>
  <conditionalFormatting sqref="D90:D91">
    <cfRule type="cellIs" dxfId="0" priority="4" operator="equal">
      <formula>"NA OR DOES NOT MEET CPP MINIMUM"</formula>
    </cfRule>
  </conditionalFormatting>
  <printOptions horizontalCentered="1"/>
  <pageMargins left="0.25" right="0.25" top="0.75" bottom="0.75" header="0.3" footer="0.3"/>
  <pageSetup scale="84" orientation="portrait" r:id="rId1"/>
  <headerFooter>
    <oddHeader>&amp;CUsing Excel - fill in all non-shaded areas&amp;R&amp;"-,Bold"&amp;P of &amp;N</oddHeader>
  </headerFooter>
  <rowBreaks count="3" manualBreakCount="3">
    <brk id="35" max="16383" man="1"/>
    <brk id="70" max="16383" man="1"/>
    <brk id="13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locked="0" defaultSize="0" autoFill="0" autoLine="0" autoPict="0">
                <anchor moveWithCells="1">
                  <from>
                    <xdr:col>5</xdr:col>
                    <xdr:colOff>895350</xdr:colOff>
                    <xdr:row>1</xdr:row>
                    <xdr:rowOff>47625</xdr:rowOff>
                  </from>
                  <to>
                    <xdr:col>5</xdr:col>
                    <xdr:colOff>1114425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locked="0" defaultSize="0" autoFill="0" autoLine="0" autoPict="0">
                <anchor moveWithCells="1">
                  <from>
                    <xdr:col>5</xdr:col>
                    <xdr:colOff>295275</xdr:colOff>
                    <xdr:row>1</xdr:row>
                    <xdr:rowOff>57150</xdr:rowOff>
                  </from>
                  <to>
                    <xdr:col>5</xdr:col>
                    <xdr:colOff>514350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Edwards</dc:creator>
  <cp:lastModifiedBy>Melissa Thacker</cp:lastModifiedBy>
  <cp:lastPrinted>2023-07-12T21:32:08Z</cp:lastPrinted>
  <dcterms:created xsi:type="dcterms:W3CDTF">2009-08-14T04:06:45Z</dcterms:created>
  <dcterms:modified xsi:type="dcterms:W3CDTF">2023-07-13T21:27:39Z</dcterms:modified>
</cp:coreProperties>
</file>