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elissa\Documents\2024 Compensation Forms\"/>
    </mc:Choice>
  </mc:AlternateContent>
  <xr:revisionPtr revIDLastSave="0" documentId="13_ncr:1_{ED325611-A510-4EAF-B2C1-417772E42272}" xr6:coauthVersionLast="47" xr6:coauthVersionMax="47" xr10:uidLastSave="{00000000-0000-0000-0000-000000000000}"/>
  <workbookProtection workbookAlgorithmName="SHA-512" workbookHashValue="/CZ9N6qawxpANeRalD8gMvMWXADcx35eIA5FCegpY1dOJEZI/3IUQpRFIXbcDp5LhB7NC/drwrrzM5Dk0sgkdQ==" workbookSaltValue="XGhk2sRjipNyn7p9+fytPg==" workbookSpinCount="100000" lockStructure="1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1" l="1"/>
  <c r="A87" i="1" s="1"/>
  <c r="G87" i="1" s="1"/>
  <c r="C12" i="1"/>
  <c r="C13" i="1" s="1"/>
  <c r="C51" i="1"/>
  <c r="C11" i="1"/>
  <c r="C62" i="1"/>
  <c r="C15" i="1"/>
  <c r="E107" i="1"/>
  <c r="C30" i="1" s="1"/>
  <c r="B6" i="1"/>
  <c r="B7" i="1"/>
  <c r="G25" i="1"/>
  <c r="C24" i="1" s="1"/>
  <c r="E25" i="1"/>
  <c r="G29" i="1"/>
  <c r="C28" i="1" s="1"/>
  <c r="E29" i="1"/>
  <c r="C76" i="1"/>
  <c r="F76" i="1"/>
  <c r="D78" i="1"/>
  <c r="A83" i="1"/>
  <c r="G83" i="1" s="1"/>
  <c r="G93" i="1" s="1"/>
  <c r="A84" i="1"/>
  <c r="G84" i="1"/>
  <c r="A85" i="1"/>
  <c r="G85" i="1"/>
  <c r="A86" i="1"/>
  <c r="G86" i="1" s="1"/>
  <c r="A88" i="1"/>
  <c r="G88" i="1"/>
  <c r="C120" i="1"/>
  <c r="F120" i="1"/>
  <c r="C122" i="1"/>
  <c r="B122" i="1" s="1"/>
  <c r="C123" i="1"/>
  <c r="C144" i="1"/>
  <c r="G23" i="1" l="1"/>
  <c r="C22" i="1" s="1"/>
  <c r="A89" i="1" s="1"/>
  <c r="G89" i="1" s="1"/>
  <c r="E139" i="1"/>
  <c r="E27" i="1"/>
  <c r="G139" i="1"/>
  <c r="G137" i="1"/>
  <c r="G27" i="1"/>
  <c r="C26" i="1" s="1"/>
  <c r="A90" i="1" s="1"/>
  <c r="G90" i="1" s="1"/>
  <c r="C16" i="1"/>
  <c r="E23" i="1"/>
  <c r="C125" i="1"/>
  <c r="C146" i="1" s="1"/>
  <c r="E137" i="1"/>
  <c r="A91" i="1"/>
  <c r="G91" i="1" s="1"/>
  <c r="B123" i="1"/>
  <c r="C32" i="1" l="1"/>
</calcChain>
</file>

<file path=xl/sharedStrings.xml><?xml version="1.0" encoding="utf-8"?>
<sst xmlns="http://schemas.openxmlformats.org/spreadsheetml/2006/main" count="185" uniqueCount="157">
  <si>
    <t xml:space="preserve">Church/Charge:  </t>
  </si>
  <si>
    <t>Pastor:</t>
  </si>
  <si>
    <t>WORKSHEETS</t>
  </si>
  <si>
    <t>Notes</t>
  </si>
  <si>
    <t>Pastor</t>
  </si>
  <si>
    <t>Date</t>
  </si>
  <si>
    <t>SPRC Chair</t>
  </si>
  <si>
    <t>District Superintendent</t>
  </si>
  <si>
    <t>TOTAL OR GROSS CASH PAYMENT - Add Lines 1-3</t>
  </si>
  <si>
    <t>Parsonage Provided</t>
  </si>
  <si>
    <t xml:space="preserve">No Parsonage </t>
  </si>
  <si>
    <t>Church Contribution to Pastor Salary</t>
  </si>
  <si>
    <t>Housing</t>
  </si>
  <si>
    <t>Total Compensation Package</t>
  </si>
  <si>
    <t>*</t>
  </si>
  <si>
    <t>CHARGE INFORMATION SHEET - When Pastors Serve More Than One Church</t>
  </si>
  <si>
    <t>Name of Church 1</t>
  </si>
  <si>
    <t>Name of Church 2</t>
  </si>
  <si>
    <t>Church 1</t>
  </si>
  <si>
    <t>Church 2</t>
  </si>
  <si>
    <t>Total Church 1</t>
  </si>
  <si>
    <t xml:space="preserve">$ Paid </t>
  </si>
  <si>
    <t>$ Paid</t>
  </si>
  <si>
    <t>and Church 2</t>
  </si>
  <si>
    <t>Equitable Compensation</t>
  </si>
  <si>
    <t xml:space="preserve">WORKSHEET 1 - CASH ALLOWANCES             </t>
  </si>
  <si>
    <t xml:space="preserve">WORKSHEET 2 - ACCOUNTABLE REIMBURSEMENTS    </t>
  </si>
  <si>
    <t>Finance Chair</t>
  </si>
  <si>
    <r>
      <rPr>
        <b/>
        <sz val="11"/>
        <rFont val="Calibri"/>
        <family val="2"/>
        <scheme val="minor"/>
      </rPr>
      <t xml:space="preserve">Name of person completing this form:    </t>
    </r>
    <r>
      <rPr>
        <b/>
        <sz val="12"/>
        <rFont val="Calibri"/>
        <family val="2"/>
        <scheme val="minor"/>
      </rPr>
      <t xml:space="preserve">                                            </t>
    </r>
  </si>
  <si>
    <t>Taxable Cash payment</t>
  </si>
  <si>
    <t>Church Paid Benefits</t>
  </si>
  <si>
    <t>line 2</t>
  </si>
  <si>
    <t xml:space="preserve">TOTAL CASH SALARY </t>
  </si>
  <si>
    <t>Total Basis for Appointment - add lines 4 and 5</t>
  </si>
  <si>
    <t>Basis for Appointment</t>
  </si>
  <si>
    <t>Housing Exclusion</t>
  </si>
  <si>
    <t>Payroll deduction worksheet</t>
  </si>
  <si>
    <t>housing allowance + total cash payment (line 4) + accountable reimbursement (line 5) + conference health insurance (line7) + CPP (line 8) + CRSP (line 9) + UMLife Options (UMLO) line 10</t>
  </si>
  <si>
    <t>Compensation effective date:</t>
  </si>
  <si>
    <r>
      <t xml:space="preserve">Parsonage Provided - </t>
    </r>
    <r>
      <rPr>
        <sz val="11"/>
        <color theme="1"/>
        <rFont val="Calibri"/>
        <family val="2"/>
        <scheme val="minor"/>
      </rPr>
      <t xml:space="preserve">you must enter "Y" for Yes or "N" for No </t>
    </r>
  </si>
  <si>
    <r>
      <t>Housing Allowance</t>
    </r>
    <r>
      <rPr>
        <sz val="11"/>
        <color theme="1"/>
        <rFont val="Calibri"/>
        <family val="2"/>
        <scheme val="minor"/>
      </rPr>
      <t xml:space="preserve"> - </t>
    </r>
    <r>
      <rPr>
        <sz val="11"/>
        <color indexed="8"/>
        <rFont val="Calibri"/>
        <family val="2"/>
      </rPr>
      <t xml:space="preserve">Enter the amount paid </t>
    </r>
    <r>
      <rPr>
        <b/>
        <sz val="11"/>
        <color indexed="8"/>
        <rFont val="Calibri"/>
        <family val="2"/>
      </rPr>
      <t>if there is no parsonage</t>
    </r>
  </si>
  <si>
    <r>
      <rPr>
        <b/>
        <sz val="11"/>
        <color indexed="8"/>
        <rFont val="Calibri"/>
        <family val="2"/>
      </rPr>
      <t>Other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(give description)</t>
    </r>
  </si>
  <si>
    <r>
      <rPr>
        <b/>
        <sz val="11"/>
        <color indexed="8"/>
        <rFont val="Calibri"/>
        <family val="2"/>
      </rPr>
      <t xml:space="preserve">Travel:  </t>
    </r>
    <r>
      <rPr>
        <sz val="11"/>
        <color indexed="8"/>
        <rFont val="Calibri"/>
        <family val="2"/>
      </rPr>
      <t>includes actual expenses  for airfare, hotel, etc and/or standard mileage rate (not to exceed IRS rates) for use of personal vehicle.</t>
    </r>
  </si>
  <si>
    <r>
      <rPr>
        <b/>
        <sz val="11"/>
        <color indexed="8"/>
        <rFont val="Calibri"/>
        <family val="2"/>
      </rPr>
      <t xml:space="preserve">Continuing Education: </t>
    </r>
    <r>
      <rPr>
        <sz val="11"/>
        <color indexed="8"/>
        <rFont val="Calibri"/>
        <family val="2"/>
      </rPr>
      <t xml:space="preserve"> books, publications, training seminars, etc</t>
    </r>
  </si>
  <si>
    <r>
      <rPr>
        <b/>
        <sz val="11"/>
        <color indexed="8"/>
        <rFont val="Calibri"/>
        <family val="2"/>
      </rPr>
      <t xml:space="preserve">Other Allowances: </t>
    </r>
    <r>
      <rPr>
        <sz val="11"/>
        <color indexed="8"/>
        <rFont val="Calibri"/>
        <family val="2"/>
      </rPr>
      <t>including things such as parsonage utilites, insurance and maintenance.</t>
    </r>
  </si>
  <si>
    <r>
      <t xml:space="preserve">(Cash provided up front to the pastor and 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vouchered. Please note that the IRS may require receipts in the case of an audit.) Reminder this </t>
    </r>
    <r>
      <rPr>
        <u/>
        <sz val="11"/>
        <color theme="1"/>
        <rFont val="Calibri"/>
        <family val="2"/>
        <scheme val="minor"/>
      </rPr>
      <t>is</t>
    </r>
    <r>
      <rPr>
        <sz val="11"/>
        <color theme="1"/>
        <rFont val="Calibri"/>
        <family val="2"/>
        <scheme val="minor"/>
      </rPr>
      <t xml:space="preserve"> taxable income.</t>
    </r>
  </si>
  <si>
    <r>
      <t xml:space="preserve">(This </t>
    </r>
    <r>
      <rPr>
        <u/>
        <sz val="11"/>
        <color theme="1"/>
        <rFont val="Calibri"/>
        <family val="2"/>
        <scheme val="minor"/>
      </rPr>
      <t>is</t>
    </r>
    <r>
      <rPr>
        <sz val="11"/>
        <color theme="1"/>
        <rFont val="Calibri"/>
        <family val="2"/>
        <scheme val="minor"/>
      </rPr>
      <t xml:space="preserve"> vouchered, and receipts are required for reimbursement.  Please enter the maximum amount that is available for reimbursement)</t>
    </r>
  </si>
  <si>
    <r>
      <rPr>
        <b/>
        <sz val="11"/>
        <color indexed="8"/>
        <rFont val="Calibri"/>
        <family val="2"/>
      </rPr>
      <t>Travel</t>
    </r>
    <r>
      <rPr>
        <sz val="11"/>
        <color theme="1"/>
        <rFont val="Calibri"/>
        <family val="2"/>
        <scheme val="minor"/>
      </rPr>
      <t xml:space="preserve">: </t>
    </r>
    <r>
      <rPr>
        <sz val="11"/>
        <color indexed="8"/>
        <rFont val="Calibri"/>
        <family val="2"/>
      </rPr>
      <t xml:space="preserve"> includes actual expenses  for airfare, hotel, etc and/or standard mileage rate (not to exceed IRS rates) for use of personal vehicle. </t>
    </r>
    <r>
      <rPr>
        <i/>
        <sz val="11"/>
        <color indexed="8"/>
        <rFont val="Calibri"/>
        <family val="2"/>
      </rPr>
      <t xml:space="preserve"> If you have entered this in Worksheet 1, you may not enter it here.</t>
    </r>
  </si>
  <si>
    <r>
      <rPr>
        <b/>
        <sz val="11"/>
        <color theme="1"/>
        <rFont val="Calibri"/>
        <family val="2"/>
        <scheme val="minor"/>
      </rPr>
      <t xml:space="preserve">Continuing Education: </t>
    </r>
    <r>
      <rPr>
        <sz val="11"/>
        <color theme="1"/>
        <rFont val="Calibri"/>
        <family val="2"/>
        <scheme val="minor"/>
      </rPr>
      <t>books, publications, training seminars, etc.</t>
    </r>
    <r>
      <rPr>
        <b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If you have entered this in Worksheet 1, you may not enter it here.</t>
    </r>
  </si>
  <si>
    <r>
      <rPr>
        <b/>
        <sz val="11"/>
        <color theme="1"/>
        <rFont val="Calibri"/>
        <family val="2"/>
        <scheme val="minor"/>
      </rPr>
      <t>Annual Conference Expenses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- </t>
    </r>
    <r>
      <rPr>
        <sz val="11"/>
        <color theme="1"/>
        <rFont val="Calibri"/>
        <family val="2"/>
        <scheme val="minor"/>
      </rPr>
      <t>expenses paid by church</t>
    </r>
  </si>
  <si>
    <t>Membership Fees, Dues and/or Entertainment</t>
  </si>
  <si>
    <r>
      <rPr>
        <b/>
        <sz val="11"/>
        <color theme="1"/>
        <rFont val="Calibri"/>
        <family val="2"/>
        <scheme val="minor"/>
      </rPr>
      <t xml:space="preserve">Membership Fees, Dues and/or Entertainment  </t>
    </r>
    <r>
      <rPr>
        <i/>
        <sz val="11"/>
        <color theme="1"/>
        <rFont val="Calibri"/>
        <family val="2"/>
        <scheme val="minor"/>
      </rPr>
      <t xml:space="preserve"> If you have entered this in Worksheet 1, you may not enter it here.</t>
    </r>
  </si>
  <si>
    <r>
      <rPr>
        <b/>
        <sz val="11"/>
        <color indexed="8"/>
        <rFont val="Calibri"/>
        <family val="2"/>
      </rPr>
      <t>Other Reimbursable Expenses</t>
    </r>
    <r>
      <rPr>
        <sz val="11"/>
        <color theme="1"/>
        <rFont val="Calibri"/>
        <family val="2"/>
        <scheme val="minor"/>
      </rPr>
      <t xml:space="preserve"> - (list with breakdown of dollar amount)</t>
    </r>
  </si>
  <si>
    <t>UMLO "UMLifeOptions"</t>
  </si>
  <si>
    <t xml:space="preserve">Is the Flexible Spending Account through the Conference Health Insurance Plan?  Enter Yes or No </t>
  </si>
  <si>
    <t>Is the UMPIP contribution tax-deferred?   Enter Yes or No</t>
  </si>
  <si>
    <r>
      <t xml:space="preserve">This form </t>
    </r>
    <r>
      <rPr>
        <u/>
        <sz val="11"/>
        <color theme="1"/>
        <rFont val="Calibri"/>
        <family val="2"/>
        <scheme val="minor"/>
      </rPr>
      <t>must be</t>
    </r>
    <r>
      <rPr>
        <sz val="11"/>
        <color theme="1"/>
        <rFont val="Calibri"/>
        <family val="2"/>
        <scheme val="minor"/>
      </rPr>
      <t xml:space="preserve"> signed and accompany the pastor compensation form </t>
    </r>
  </si>
  <si>
    <t xml:space="preserve">Comprehensive Protection Plan (CPP) </t>
  </si>
  <si>
    <r>
      <rPr>
        <b/>
        <sz val="11"/>
        <color indexed="8"/>
        <rFont val="Calibri"/>
        <family val="2"/>
      </rPr>
      <t xml:space="preserve">Equitable Compensation - </t>
    </r>
    <r>
      <rPr>
        <sz val="11"/>
        <color indexed="8"/>
        <rFont val="Calibri"/>
        <family val="2"/>
      </rPr>
      <t>This is Equitable Compensation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contribution to pastor salary.</t>
    </r>
  </si>
  <si>
    <t>i.</t>
  </si>
  <si>
    <t>ii.</t>
  </si>
  <si>
    <t>iii.</t>
  </si>
  <si>
    <t>iv.</t>
  </si>
  <si>
    <t>v.</t>
  </si>
  <si>
    <t>vi.</t>
  </si>
  <si>
    <t>vii.</t>
  </si>
  <si>
    <t>Clergy Retirement Security Plan (CRSP DB + DC)</t>
  </si>
  <si>
    <t>1A</t>
  </si>
  <si>
    <t>1B</t>
  </si>
  <si>
    <t>1C</t>
  </si>
  <si>
    <t>1D</t>
  </si>
  <si>
    <t>1E</t>
  </si>
  <si>
    <t>1F</t>
  </si>
  <si>
    <t>1G</t>
  </si>
  <si>
    <t>2A</t>
  </si>
  <si>
    <t>2B</t>
  </si>
  <si>
    <t>2C</t>
  </si>
  <si>
    <t>2D</t>
  </si>
  <si>
    <t>2E</t>
  </si>
  <si>
    <t>2F</t>
  </si>
  <si>
    <t>2G</t>
  </si>
  <si>
    <t>2H</t>
  </si>
  <si>
    <t xml:space="preserve">TOTAL ACCOUNTABLE REIMBURSEMENTS - Add lines 2A-2G </t>
  </si>
  <si>
    <t xml:space="preserve">Cash Allowances - From Line 1G (Worksheet 1) </t>
  </si>
  <si>
    <t>Accountable Reimbursements - Total 2H (Worksheet 2)</t>
  </si>
  <si>
    <t>Conference Health Insurance Pg 1 Line 7</t>
  </si>
  <si>
    <t>line 2H</t>
  </si>
  <si>
    <t>line 7</t>
  </si>
  <si>
    <t>line 8</t>
  </si>
  <si>
    <t>line 9</t>
  </si>
  <si>
    <t>line 10</t>
  </si>
  <si>
    <r>
      <rPr>
        <b/>
        <sz val="11"/>
        <color indexed="8"/>
        <rFont val="Calibri"/>
        <family val="2"/>
      </rPr>
      <t>Accountable Reimbursements</t>
    </r>
    <r>
      <rPr>
        <sz val="11"/>
        <color indexed="8"/>
        <rFont val="Calibri"/>
        <family val="2"/>
      </rPr>
      <t xml:space="preserve">  (from </t>
    </r>
    <r>
      <rPr>
        <b/>
        <sz val="11"/>
        <color indexed="8"/>
        <rFont val="Calibri"/>
        <family val="2"/>
      </rPr>
      <t>worksheet 2</t>
    </r>
    <r>
      <rPr>
        <sz val="11"/>
        <color indexed="8"/>
        <rFont val="Calibri"/>
        <family val="2"/>
      </rPr>
      <t xml:space="preserve">, line 2H) </t>
    </r>
  </si>
  <si>
    <r>
      <t>403B Contribution to Other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than UMPIP</t>
    </r>
    <r>
      <rPr>
        <sz val="11"/>
        <color rgb="FF000000"/>
        <rFont val="Calibri"/>
        <family val="2"/>
      </rPr>
      <t xml:space="preserve"> - This is a contribution to a pension plan held with a bank or investment firm.  </t>
    </r>
    <r>
      <rPr>
        <b/>
        <sz val="11"/>
        <color rgb="FF000000"/>
        <rFont val="Calibri"/>
        <family val="2"/>
      </rPr>
      <t>There must be a voluntary compensation reduction agreement on file with the church and can be a before or after tax contribution.</t>
    </r>
  </si>
  <si>
    <t>Church Contribution  pg 1, line 1</t>
  </si>
  <si>
    <t>line 1G</t>
  </si>
  <si>
    <t>Housing Allow</t>
  </si>
  <si>
    <t xml:space="preserve"> Pg 1  Housing Allowance amount</t>
  </si>
  <si>
    <t xml:space="preserve">Below are the premium rates.  It is calculated on the clergy's age and the spouse's age. </t>
  </si>
  <si>
    <t>Please give a copy of this worksheet to your District Superintendent,</t>
  </si>
  <si>
    <t xml:space="preserve"> your church bookkeeper and the Conference Benefits Officer</t>
  </si>
  <si>
    <r>
      <t xml:space="preserve">Conference Health Insurance Paid by Local Church </t>
    </r>
    <r>
      <rPr>
        <b/>
        <i/>
        <sz val="9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(enter X on appropriate line)</t>
    </r>
  </si>
  <si>
    <t xml:space="preserve">Calculating UMLO for Line 10 </t>
  </si>
  <si>
    <t>Pastor's age</t>
  </si>
  <si>
    <t>yearly premium</t>
  </si>
  <si>
    <t>Spouse's age</t>
  </si>
  <si>
    <t>Total for line 10</t>
  </si>
  <si>
    <r>
      <t xml:space="preserve">UMLO "UMLifeOptions" </t>
    </r>
    <r>
      <rPr>
        <sz val="10"/>
        <color rgb="FFFF0000"/>
        <rFont val="Calibri"/>
        <family val="2"/>
        <scheme val="minor"/>
      </rPr>
      <t xml:space="preserve"> </t>
    </r>
    <r>
      <rPr>
        <sz val="9"/>
        <color rgb="FFFF0000"/>
        <rFont val="Calibri"/>
        <family val="2"/>
        <scheme val="minor"/>
      </rPr>
      <t>(go</t>
    </r>
    <r>
      <rPr>
        <i/>
        <sz val="9"/>
        <color rgb="FFFF0000"/>
        <rFont val="Calibri"/>
        <family val="2"/>
      </rPr>
      <t xml:space="preserve"> to chart on pg 3 for life insurance rates.) fill in the age and yearly premium and it will fill in box 10 for you. THIS LIFE INSURANCE IS NOT OPTIONAL</t>
    </r>
  </si>
  <si>
    <r>
      <t>Parsonage Provided</t>
    </r>
    <r>
      <rPr>
        <sz val="11"/>
        <color theme="1"/>
        <rFont val="Calibri"/>
        <family val="2"/>
        <scheme val="minor"/>
      </rPr>
      <t xml:space="preserve"> </t>
    </r>
  </si>
  <si>
    <r>
      <t>Housing Allowance</t>
    </r>
    <r>
      <rPr>
        <sz val="11"/>
        <color theme="1"/>
        <rFont val="Calibri"/>
        <family val="2"/>
        <scheme val="minor"/>
      </rPr>
      <t/>
    </r>
  </si>
  <si>
    <r>
      <t>Total Payroll Deductions</t>
    </r>
    <r>
      <rPr>
        <sz val="11"/>
        <color rgb="FF000000"/>
        <rFont val="Calibri"/>
        <family val="2"/>
      </rPr>
      <t xml:space="preserve"> - Add lines ii. -  v.</t>
    </r>
  </si>
  <si>
    <r>
      <t xml:space="preserve">Base or Net Salary </t>
    </r>
    <r>
      <rPr>
        <sz val="11"/>
        <color rgb="FF000000"/>
        <rFont val="Calibri"/>
        <family val="2"/>
      </rPr>
      <t>- Subtract line vi. from line i.</t>
    </r>
  </si>
  <si>
    <r>
      <t>* By our signature we acknowledge that we have read the Arrearage Policy of the NM Annual Conference.  This can be found in the conference journal or with the compensation form instructions</t>
    </r>
    <r>
      <rPr>
        <b/>
        <sz val="11"/>
        <color theme="1"/>
        <rFont val="Calibri"/>
        <family val="2"/>
        <scheme val="minor"/>
      </rPr>
      <t xml:space="preserve"> (specifically on page 9 paragraph 6). </t>
    </r>
  </si>
  <si>
    <t>8a</t>
  </si>
  <si>
    <t>9a</t>
  </si>
  <si>
    <t>3a</t>
  </si>
  <si>
    <t>Moving Expenses</t>
  </si>
  <si>
    <t>TOTAL CASH ALLOWANCES - Add lines 1A-1G</t>
  </si>
  <si>
    <t>1H</t>
  </si>
  <si>
    <r>
      <rPr>
        <b/>
        <sz val="11"/>
        <color indexed="8"/>
        <rFont val="Calibri"/>
        <family val="2"/>
      </rPr>
      <t xml:space="preserve">Cash Allowances </t>
    </r>
    <r>
      <rPr>
        <sz val="11"/>
        <color theme="1"/>
        <rFont val="Calibri"/>
        <family val="2"/>
        <scheme val="minor"/>
      </rPr>
      <t xml:space="preserve">(from </t>
    </r>
    <r>
      <rPr>
        <b/>
        <sz val="11"/>
        <color theme="1"/>
        <rFont val="Calibri"/>
        <family val="2"/>
        <scheme val="minor"/>
      </rPr>
      <t>worksheet 1</t>
    </r>
    <r>
      <rPr>
        <sz val="11"/>
        <color theme="1"/>
        <rFont val="Calibri"/>
        <family val="2"/>
        <scheme val="minor"/>
      </rPr>
      <t>, line 1H excluding moving expenses</t>
    </r>
    <r>
      <rPr>
        <b/>
        <sz val="11"/>
        <color indexed="8"/>
        <rFont val="Calibri"/>
        <family val="2"/>
      </rPr>
      <t>)</t>
    </r>
    <r>
      <rPr>
        <sz val="11"/>
        <color indexed="8"/>
        <rFont val="Calibri"/>
        <family val="2"/>
      </rPr>
      <t xml:space="preserve"> 
</t>
    </r>
    <r>
      <rPr>
        <b/>
        <i/>
        <sz val="11"/>
        <color rgb="FFFF0000"/>
        <rFont val="Calibri"/>
        <family val="2"/>
      </rPr>
      <t xml:space="preserve">Reminder this is taxable income. </t>
    </r>
  </si>
  <si>
    <r>
      <t>Pension Costs (Clergy Retirement Security Plan CRSP DB + D</t>
    </r>
    <r>
      <rPr>
        <b/>
        <sz val="11"/>
        <color rgb="FF000000"/>
        <rFont val="Calibri"/>
        <family val="2"/>
      </rPr>
      <t>C)  for moving expenses</t>
    </r>
    <r>
      <rPr>
        <b/>
        <i/>
        <sz val="11"/>
        <color rgb="FF000000"/>
        <rFont val="Calibri"/>
        <family val="2"/>
      </rPr>
      <t xml:space="preserve">  </t>
    </r>
    <r>
      <rPr>
        <i/>
        <sz val="11"/>
        <color indexed="8"/>
        <rFont val="Calibri"/>
        <family val="2"/>
      </rPr>
      <t xml:space="preserve">                                        </t>
    </r>
    <r>
      <rPr>
        <i/>
        <sz val="9"/>
        <color indexed="8"/>
        <rFont val="Calibri"/>
        <family val="2"/>
      </rPr>
      <t xml:space="preserve"> (moving expenses from worksheet 1, line 1G)</t>
    </r>
  </si>
  <si>
    <t xml:space="preserve">                                     </t>
  </si>
  <si>
    <r>
      <rPr>
        <b/>
        <i/>
        <sz val="11"/>
        <color rgb="FF000000"/>
        <rFont val="Calibri"/>
        <family val="2"/>
      </rPr>
      <t xml:space="preserve">4% contribution   </t>
    </r>
    <r>
      <rPr>
        <i/>
        <sz val="11"/>
        <color rgb="FF000000"/>
        <rFont val="Calibri"/>
        <family val="2"/>
      </rPr>
      <t xml:space="preserve">                                </t>
    </r>
  </si>
  <si>
    <t>Identified %</t>
  </si>
  <si>
    <r>
      <t xml:space="preserve">UMPIP Contribution- </t>
    </r>
    <r>
      <rPr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Calibri"/>
        <family val="2"/>
      </rPr>
      <t xml:space="preserve"> An automatic pre-tax payroll deduction of 4% of compensation plus housing will be used for contributions to UMPIP (United Methodist Personal Investment Plan).  The pastor can elect to have a different % as a contribution to UMPIP, however will have to complete a </t>
    </r>
    <r>
      <rPr>
        <b/>
        <i/>
        <u/>
        <sz val="10"/>
        <color rgb="FF000000"/>
        <rFont val="Calibri"/>
        <family val="2"/>
      </rPr>
      <t>Contribution Election Form</t>
    </r>
    <r>
      <rPr>
        <b/>
        <sz val="10"/>
        <color rgb="FF000000"/>
        <rFont val="Calibri"/>
        <family val="2"/>
      </rPr>
      <t xml:space="preserve"> indicating the requested % or to waive out completely.    </t>
    </r>
    <r>
      <rPr>
        <b/>
        <i/>
        <sz val="8"/>
        <color rgb="FF000000"/>
        <rFont val="Calibri"/>
        <family val="2"/>
      </rPr>
      <t>This will be billed by the Board of Pensions on your monthly invoice.</t>
    </r>
    <r>
      <rPr>
        <b/>
        <sz val="8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</t>
    </r>
    <r>
      <rPr>
        <b/>
        <sz val="10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rgb="FF000000"/>
        <rFont val="Calibri"/>
        <family val="2"/>
      </rPr>
      <t xml:space="preserve"> For full CRSP pension benefits, the pastor must contribute </t>
    </r>
    <r>
      <rPr>
        <b/>
        <u/>
        <sz val="10"/>
        <color rgb="FF000000"/>
        <rFont val="Calibri"/>
        <family val="2"/>
      </rPr>
      <t>at least 1%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 xml:space="preserve">of their compensation plus housing.  Please enter a % in the blue shaded area.   If a dollar amount is requested instead of a %, please enter that amount in the orange shaded area. </t>
    </r>
  </si>
  <si>
    <t>Annual  amount</t>
  </si>
  <si>
    <t>Pastor rate $50,000 Death Benefit,       $50,000 Accidental Death and Dismemberment</t>
  </si>
  <si>
    <t>Spouse Rate    $5,000 Death Benefit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</si>
  <si>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</si>
  <si>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</si>
  <si>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</si>
  <si>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</si>
  <si>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</si>
  <si>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</si>
  <si>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</si>
  <si>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</si>
  <si>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Enter the annual amount in area below</t>
  </si>
  <si>
    <t xml:space="preserve"> </t>
  </si>
  <si>
    <r>
      <rPr>
        <b/>
        <sz val="11"/>
        <rFont val="Calibri"/>
        <family val="2"/>
      </rPr>
      <t xml:space="preserve">Moving Expenses </t>
    </r>
    <r>
      <rPr>
        <sz val="11"/>
        <rFont val="Calibri"/>
        <family val="2"/>
        <scheme val="minor"/>
      </rPr>
      <t xml:space="preserve">(from </t>
    </r>
    <r>
      <rPr>
        <b/>
        <sz val="11"/>
        <rFont val="Calibri"/>
        <family val="2"/>
        <scheme val="minor"/>
      </rPr>
      <t>worksheet 1</t>
    </r>
    <r>
      <rPr>
        <sz val="11"/>
        <rFont val="Calibri"/>
        <family val="2"/>
        <scheme val="minor"/>
      </rPr>
      <t>, line 1G</t>
    </r>
    <r>
      <rPr>
        <b/>
        <sz val="11"/>
        <rFont val="Calibri"/>
        <family val="2"/>
      </rPr>
      <t>)</t>
    </r>
    <r>
      <rPr>
        <sz val="11"/>
        <rFont val="Calibri"/>
        <family val="2"/>
      </rPr>
      <t xml:space="preserve"> 
</t>
    </r>
    <r>
      <rPr>
        <b/>
        <i/>
        <sz val="11"/>
        <rFont val="Calibri"/>
        <family val="2"/>
      </rPr>
      <t xml:space="preserve">Reminder this is taxable income. </t>
    </r>
  </si>
  <si>
    <r>
      <rPr>
        <b/>
        <sz val="11"/>
        <rFont val="Calibri"/>
        <family val="2"/>
      </rPr>
      <t>Comprehensive Protection Plan (CPP)</t>
    </r>
    <r>
      <rPr>
        <b/>
        <sz val="11"/>
        <rFont val="Calibri"/>
        <family val="2"/>
        <scheme val="minor"/>
      </rPr>
      <t xml:space="preserve">  for moving expenses</t>
    </r>
    <r>
      <rPr>
        <sz val="11"/>
        <rFont val="Calibri"/>
        <family val="2"/>
        <scheme val="minor"/>
      </rPr>
      <t xml:space="preserve">                                                                                        </t>
    </r>
    <r>
      <rPr>
        <sz val="9"/>
        <rFont val="Calibri"/>
        <family val="2"/>
        <scheme val="minor"/>
      </rPr>
      <t xml:space="preserve"> </t>
    </r>
    <r>
      <rPr>
        <i/>
        <sz val="9"/>
        <rFont val="Calibri"/>
        <family val="2"/>
        <scheme val="minor"/>
      </rPr>
      <t xml:space="preserve"> (moving expenses from </t>
    </r>
    <r>
      <rPr>
        <b/>
        <i/>
        <sz val="9"/>
        <rFont val="Calibri"/>
        <family val="2"/>
        <scheme val="minor"/>
      </rPr>
      <t>worksheet 1</t>
    </r>
    <r>
      <rPr>
        <i/>
        <sz val="9"/>
        <rFont val="Calibri"/>
        <family val="2"/>
        <scheme val="minor"/>
      </rPr>
      <t>, line 1G)</t>
    </r>
  </si>
  <si>
    <r>
      <t xml:space="preserve">HOUSING EXCLUSION - DO NOT ADD OR SUBTRACT                                                                 </t>
    </r>
    <r>
      <rPr>
        <b/>
        <sz val="11"/>
        <color rgb="FFFF0000"/>
        <rFont val="Calibri"/>
        <family val="2"/>
      </rPr>
      <t>Housing Exclusion Resolution MUST BE INCLUDED W/COMP FORM.</t>
    </r>
  </si>
  <si>
    <t xml:space="preserve"> upgraded vision plan.</t>
  </si>
  <si>
    <t xml:space="preserve"> dental plan premium</t>
  </si>
  <si>
    <r>
      <t>Pastor's Contribution to Health Insurance Premium</t>
    </r>
    <r>
      <rPr>
        <sz val="11"/>
        <color rgb="FF000000"/>
        <rFont val="Calibri"/>
        <family val="2"/>
      </rPr>
      <t xml:space="preserve"> = difference of Church contribution and premium </t>
    </r>
  </si>
  <si>
    <t xml:space="preserve">Flexible Spending Account (FSA/MRA) Or Health Savings account (HSA) </t>
  </si>
  <si>
    <t>Dependent Care Account</t>
  </si>
  <si>
    <t>New Mexico Conference Pastor Compensation Form  2024</t>
  </si>
  <si>
    <t>Pastor only = $10,404/year $867/month</t>
  </si>
  <si>
    <t>Pastor +1 = $19,764/year $1,647/month</t>
  </si>
  <si>
    <t xml:space="preserve"> Rates for UMLO "UM Life Options" </t>
  </si>
  <si>
    <r>
      <t>Pension Costs (Clergy Retirement Security Plan CRSP DB + DC)</t>
    </r>
    <r>
      <rPr>
        <sz val="11"/>
        <color indexed="8"/>
        <rFont val="Calibri"/>
        <family val="2"/>
      </rPr>
      <t xml:space="preserve"> </t>
    </r>
    <r>
      <rPr>
        <i/>
        <sz val="11"/>
        <color indexed="8"/>
        <rFont val="Calibri"/>
        <family val="2"/>
      </rPr>
      <t xml:space="preserve">                                                                    </t>
    </r>
    <r>
      <rPr>
        <i/>
        <sz val="9"/>
        <color indexed="8"/>
        <rFont val="Calibri"/>
        <family val="2"/>
      </rPr>
      <t xml:space="preserve"> (fill in appropriate amount for all pastors serving at least 1/2 time)</t>
    </r>
  </si>
  <si>
    <r>
      <t xml:space="preserve"> Appointment:    FT </t>
    </r>
    <r>
      <rPr>
        <b/>
        <sz val="11"/>
        <rFont val="Wingdings"/>
        <charset val="2"/>
      </rPr>
      <t xml:space="preserve"> </t>
    </r>
    <r>
      <rPr>
        <b/>
        <sz val="11"/>
        <rFont val="Calibri"/>
        <family val="2"/>
        <scheme val="minor"/>
      </rPr>
      <t xml:space="preserve">     3/4 </t>
    </r>
    <r>
      <rPr>
        <b/>
        <sz val="11"/>
        <rFont val="Wingdings"/>
        <charset val="2"/>
      </rPr>
      <t xml:space="preserve"> </t>
    </r>
    <r>
      <rPr>
        <b/>
        <sz val="11"/>
        <rFont val="Calibri"/>
        <family val="2"/>
        <scheme val="minor"/>
      </rPr>
      <t xml:space="preserve">      </t>
    </r>
  </si>
  <si>
    <r>
      <rPr>
        <b/>
        <sz val="11"/>
        <color indexed="8"/>
        <rFont val="Calibri"/>
        <family val="2"/>
      </rPr>
      <t>Comprehensive Protection Plan (CPP)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</t>
    </r>
    <r>
      <rPr>
        <sz val="9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 xml:space="preserve">                                                                                                      (fill in appropriate amount for all pastors serving at least 3/4 time)</t>
    </r>
  </si>
  <si>
    <t>Grand Total Compensation Summary For the Charge For 2024</t>
  </si>
  <si>
    <t>Pastor + family  = $27,048/year $2,254/month</t>
  </si>
  <si>
    <t>Pastor or Spouse age as of Jan. 1, 2024</t>
  </si>
  <si>
    <t>New Mexico Conference Pastor Compensation Form 2024</t>
  </si>
  <si>
    <t xml:space="preserve">    Telephone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</si>
</sst>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_(&quot;$&quot;* #,##0_);_(&quot;$&quot;* \(#,##0\);_(&quot;$&quot;* &quot;-&quot;??_);_(@_)"/>
    <numFmt numFmtId="167" formatCode="[&lt;=9999999]###\-####;\(###\)\ ###\-####"/>
  </numFmts>
  <fonts count="5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name val="Calibri"/>
      <family val="2"/>
      <scheme val="minor"/>
    </font>
    <font>
      <b/>
      <i/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sz val="6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rgb="FFFF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u/>
      <sz val="10"/>
      <color rgb="FF000000"/>
      <name val="Calibri"/>
      <family val="2"/>
    </font>
    <font>
      <b/>
      <sz val="11"/>
      <color rgb="FF00B050"/>
      <name val="Calibri"/>
      <family val="2"/>
      <scheme val="minor"/>
    </font>
    <font>
      <b/>
      <sz val="11"/>
      <name val="Wingdings"/>
      <charset val="2"/>
    </font>
    <font>
      <b/>
      <i/>
      <sz val="11"/>
      <color rgb="FF000000"/>
      <name val="Calibri"/>
      <family val="2"/>
    </font>
    <font>
      <sz val="8"/>
      <color rgb="FF000000"/>
      <name val="Calibri"/>
      <family val="2"/>
    </font>
    <font>
      <i/>
      <sz val="9"/>
      <color rgb="FF000000"/>
      <name val="Calibri"/>
      <family val="2"/>
    </font>
    <font>
      <b/>
      <i/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i/>
      <u/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4.9989318521683403E-2"/>
        <bgColor indexed="64"/>
      </patternFill>
    </fill>
  </fills>
  <borders count="1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ck">
        <color auto="1"/>
      </bottom>
      <diagonal/>
    </border>
    <border>
      <left style="medium">
        <color auto="1"/>
      </left>
      <right/>
      <top style="double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33">
    <xf numFmtId="0" fontId="0" fillId="0" borderId="0" xfId="0"/>
    <xf numFmtId="4" fontId="0" fillId="0" borderId="0" xfId="0" applyNumberFormat="1"/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7" fillId="2" borderId="0" xfId="0" applyFont="1" applyFill="1"/>
    <xf numFmtId="0" fontId="6" fillId="2" borderId="0" xfId="0" applyFont="1" applyFill="1" applyAlignment="1">
      <alignment wrapText="1"/>
    </xf>
    <xf numFmtId="4" fontId="6" fillId="2" borderId="0" xfId="0" applyNumberFormat="1" applyFont="1" applyFill="1" applyAlignment="1">
      <alignment wrapText="1"/>
    </xf>
    <xf numFmtId="0" fontId="0" fillId="2" borderId="0" xfId="0" applyFill="1" applyAlignment="1">
      <alignment wrapText="1"/>
    </xf>
    <xf numFmtId="9" fontId="0" fillId="2" borderId="0" xfId="0" applyNumberFormat="1" applyFill="1"/>
    <xf numFmtId="0" fontId="0" fillId="2" borderId="0" xfId="0" applyFill="1"/>
    <xf numFmtId="0" fontId="8" fillId="2" borderId="0" xfId="0" applyFont="1" applyFill="1" applyAlignment="1">
      <alignment horizontal="center" wrapText="1"/>
    </xf>
    <xf numFmtId="4" fontId="0" fillId="2" borderId="0" xfId="0" applyNumberFormat="1" applyFill="1" applyAlignment="1">
      <alignment wrapText="1"/>
    </xf>
    <xf numFmtId="0" fontId="0" fillId="2" borderId="1" xfId="0" applyFill="1" applyBorder="1" applyAlignment="1">
      <alignment horizontal="center"/>
    </xf>
    <xf numFmtId="0" fontId="12" fillId="0" borderId="0" xfId="0" applyFont="1"/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0" fillId="2" borderId="20" xfId="0" applyFill="1" applyBorder="1"/>
    <xf numFmtId="4" fontId="0" fillId="2" borderId="0" xfId="0" applyNumberFormat="1" applyFill="1"/>
    <xf numFmtId="0" fontId="0" fillId="2" borderId="0" xfId="0" applyFill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9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13" xfId="0" applyFill="1" applyBorder="1" applyAlignment="1">
      <alignment horizontal="center"/>
    </xf>
    <xf numFmtId="4" fontId="0" fillId="2" borderId="12" xfId="0" applyNumberFormat="1" applyFill="1" applyBorder="1" applyAlignment="1" applyProtection="1">
      <alignment horizontal="right" wrapText="1"/>
      <protection locked="0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4" fontId="0" fillId="2" borderId="7" xfId="0" applyNumberFormat="1" applyFill="1" applyBorder="1" applyProtection="1">
      <protection locked="0"/>
    </xf>
    <xf numFmtId="14" fontId="4" fillId="2" borderId="7" xfId="0" applyNumberFormat="1" applyFont="1" applyFill="1" applyBorder="1" applyAlignment="1">
      <alignment horizontal="center" vertical="center" wrapText="1"/>
    </xf>
    <xf numFmtId="164" fontId="0" fillId="2" borderId="3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164" fontId="0" fillId="0" borderId="10" xfId="0" applyNumberFormat="1" applyBorder="1" applyAlignment="1">
      <alignment horizontal="right"/>
    </xf>
    <xf numFmtId="0" fontId="0" fillId="2" borderId="5" xfId="0" applyFill="1" applyBorder="1"/>
    <xf numFmtId="164" fontId="0" fillId="2" borderId="1" xfId="0" applyNumberFormat="1" applyFill="1" applyBorder="1" applyAlignment="1" applyProtection="1">
      <alignment horizontal="right" vertical="center"/>
      <protection locked="0"/>
    </xf>
    <xf numFmtId="44" fontId="5" fillId="4" borderId="1" xfId="2" applyNumberFormat="1" applyFont="1" applyFill="1" applyBorder="1" applyAlignment="1">
      <alignment horizontal="right"/>
    </xf>
    <xf numFmtId="44" fontId="5" fillId="4" borderId="23" xfId="2" applyNumberFormat="1" applyFont="1" applyFill="1" applyBorder="1" applyAlignment="1">
      <alignment horizontal="right" wrapText="1"/>
    </xf>
    <xf numFmtId="44" fontId="5" fillId="4" borderId="1" xfId="2" applyNumberFormat="1" applyFont="1" applyFill="1" applyBorder="1" applyAlignment="1">
      <alignment horizontal="right" wrapText="1"/>
    </xf>
    <xf numFmtId="164" fontId="0" fillId="0" borderId="1" xfId="0" applyNumberFormat="1" applyBorder="1" applyAlignment="1" applyProtection="1">
      <alignment horizontal="right"/>
      <protection locked="0"/>
    </xf>
    <xf numFmtId="0" fontId="5" fillId="2" borderId="1" xfId="0" applyFont="1" applyFill="1" applyBorder="1" applyAlignment="1">
      <alignment horizontal="center" wrapText="1"/>
    </xf>
    <xf numFmtId="4" fontId="0" fillId="2" borderId="1" xfId="0" applyNumberFormat="1" applyFill="1" applyBorder="1" applyAlignment="1" applyProtection="1">
      <alignment horizontal="right" wrapText="1"/>
      <protection locked="0"/>
    </xf>
    <xf numFmtId="0" fontId="5" fillId="2" borderId="10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4" fillId="2" borderId="0" xfId="0" applyFont="1" applyFill="1" applyAlignment="1">
      <alignment vertical="center" wrapText="1"/>
    </xf>
    <xf numFmtId="164" fontId="0" fillId="3" borderId="0" xfId="0" applyNumberFormat="1" applyFill="1" applyAlignment="1">
      <alignment horizontal="center" wrapText="1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right"/>
    </xf>
    <xf numFmtId="0" fontId="0" fillId="2" borderId="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3" xfId="0" applyFill="1" applyBorder="1" applyAlignment="1">
      <alignment horizontal="center" vertical="center" wrapText="1"/>
    </xf>
    <xf numFmtId="0" fontId="0" fillId="5" borderId="56" xfId="0" applyFill="1" applyBorder="1" applyAlignment="1">
      <alignment horizontal="center" vertical="center"/>
    </xf>
    <xf numFmtId="4" fontId="0" fillId="2" borderId="56" xfId="0" applyNumberFormat="1" applyFill="1" applyBorder="1" applyAlignment="1" applyProtection="1">
      <alignment horizontal="right" vertical="center"/>
      <protection locked="0"/>
    </xf>
    <xf numFmtId="0" fontId="0" fillId="2" borderId="0" xfId="0" applyFill="1" applyAlignment="1">
      <alignment horizontal="left" wrapText="1"/>
    </xf>
    <xf numFmtId="0" fontId="4" fillId="2" borderId="63" xfId="0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164" fontId="0" fillId="2" borderId="52" xfId="0" applyNumberFormat="1" applyFill="1" applyBorder="1" applyAlignment="1" applyProtection="1">
      <alignment horizontal="right" vertical="center"/>
      <protection locked="0"/>
    </xf>
    <xf numFmtId="0" fontId="0" fillId="2" borderId="66" xfId="0" applyFill="1" applyBorder="1" applyAlignment="1">
      <alignment horizontal="center" vertical="center"/>
    </xf>
    <xf numFmtId="0" fontId="0" fillId="2" borderId="70" xfId="0" applyFill="1" applyBorder="1"/>
    <xf numFmtId="0" fontId="0" fillId="2" borderId="70" xfId="0" applyFill="1" applyBorder="1" applyAlignment="1">
      <alignment horizontal="center" vertical="center"/>
    </xf>
    <xf numFmtId="164" fontId="0" fillId="4" borderId="71" xfId="0" applyNumberFormat="1" applyFill="1" applyBorder="1" applyAlignment="1">
      <alignment horizontal="right" vertical="center"/>
    </xf>
    <xf numFmtId="0" fontId="0" fillId="2" borderId="72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164" fontId="4" fillId="4" borderId="66" xfId="0" applyNumberFormat="1" applyFont="1" applyFill="1" applyBorder="1" applyAlignment="1">
      <alignment horizontal="right" vertical="center"/>
    </xf>
    <xf numFmtId="164" fontId="0" fillId="4" borderId="3" xfId="0" applyNumberFormat="1" applyFill="1" applyBorder="1" applyAlignment="1">
      <alignment horizontal="right" vertical="center"/>
    </xf>
    <xf numFmtId="0" fontId="11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0" fontId="4" fillId="2" borderId="75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vertical="center" wrapText="1"/>
    </xf>
    <xf numFmtId="0" fontId="4" fillId="2" borderId="76" xfId="0" applyFont="1" applyFill="1" applyBorder="1" applyAlignment="1">
      <alignment vertical="center" wrapText="1"/>
    </xf>
    <xf numFmtId="164" fontId="0" fillId="3" borderId="61" xfId="0" applyNumberFormat="1" applyFill="1" applyBorder="1" applyAlignment="1">
      <alignment horizontal="center" wrapText="1"/>
    </xf>
    <xf numFmtId="0" fontId="6" fillId="2" borderId="60" xfId="0" applyFont="1" applyFill="1" applyBorder="1" applyAlignment="1">
      <alignment wrapText="1"/>
    </xf>
    <xf numFmtId="0" fontId="0" fillId="2" borderId="60" xfId="0" applyFill="1" applyBorder="1" applyAlignment="1">
      <alignment horizontal="center" vertical="center"/>
    </xf>
    <xf numFmtId="164" fontId="0" fillId="3" borderId="76" xfId="0" applyNumberFormat="1" applyFill="1" applyBorder="1" applyAlignment="1">
      <alignment horizontal="center" wrapText="1"/>
    </xf>
    <xf numFmtId="0" fontId="0" fillId="0" borderId="6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4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left" vertical="top" wrapText="1"/>
    </xf>
    <xf numFmtId="0" fontId="4" fillId="2" borderId="7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10" fillId="2" borderId="0" xfId="0" applyFont="1" applyFill="1" applyAlignment="1">
      <alignment horizontal="left" wrapText="1"/>
    </xf>
    <xf numFmtId="164" fontId="0" fillId="2" borderId="70" xfId="0" applyNumberFormat="1" applyFill="1" applyBorder="1" applyAlignment="1">
      <alignment horizontal="right"/>
    </xf>
    <xf numFmtId="0" fontId="4" fillId="2" borderId="70" xfId="0" applyFont="1" applyFill="1" applyBorder="1" applyAlignment="1">
      <alignment wrapText="1"/>
    </xf>
    <xf numFmtId="0" fontId="0" fillId="2" borderId="70" xfId="0" applyFill="1" applyBorder="1" applyAlignment="1">
      <alignment wrapText="1"/>
    </xf>
    <xf numFmtId="0" fontId="0" fillId="2" borderId="80" xfId="0" applyFill="1" applyBorder="1" applyAlignment="1">
      <alignment vertical="center"/>
    </xf>
    <xf numFmtId="0" fontId="0" fillId="2" borderId="80" xfId="0" applyFill="1" applyBorder="1" applyAlignment="1">
      <alignment horizontal="center" vertical="center"/>
    </xf>
    <xf numFmtId="164" fontId="0" fillId="2" borderId="80" xfId="0" applyNumberFormat="1" applyFill="1" applyBorder="1" applyAlignment="1" applyProtection="1">
      <alignment horizontal="right" vertical="center"/>
      <protection locked="0"/>
    </xf>
    <xf numFmtId="0" fontId="4" fillId="2" borderId="84" xfId="0" applyFont="1" applyFill="1" applyBorder="1" applyAlignment="1">
      <alignment horizontal="center" vertical="center" wrapText="1"/>
    </xf>
    <xf numFmtId="0" fontId="0" fillId="2" borderId="85" xfId="0" applyFill="1" applyBorder="1" applyAlignment="1">
      <alignment horizontal="center" vertical="center" wrapText="1"/>
    </xf>
    <xf numFmtId="0" fontId="4" fillId="2" borderId="86" xfId="0" applyFont="1" applyFill="1" applyBorder="1" applyAlignment="1">
      <alignment horizontal="left" vertical="top"/>
    </xf>
    <xf numFmtId="0" fontId="0" fillId="2" borderId="60" xfId="0" applyFill="1" applyBorder="1"/>
    <xf numFmtId="0" fontId="0" fillId="2" borderId="60" xfId="0" applyFill="1" applyBorder="1" applyAlignment="1">
      <alignment vertical="center"/>
    </xf>
    <xf numFmtId="0" fontId="0" fillId="2" borderId="65" xfId="0" applyFill="1" applyBorder="1"/>
    <xf numFmtId="0" fontId="0" fillId="2" borderId="88" xfId="0" applyFill="1" applyBorder="1" applyAlignment="1">
      <alignment horizontal="center"/>
    </xf>
    <xf numFmtId="164" fontId="0" fillId="4" borderId="89" xfId="0" applyNumberFormat="1" applyFill="1" applyBorder="1"/>
    <xf numFmtId="0" fontId="4" fillId="2" borderId="86" xfId="0" applyFont="1" applyFill="1" applyBorder="1" applyAlignment="1">
      <alignment vertical="top"/>
    </xf>
    <xf numFmtId="0" fontId="0" fillId="0" borderId="60" xfId="0" applyBorder="1"/>
    <xf numFmtId="0" fontId="0" fillId="2" borderId="60" xfId="0" applyFill="1" applyBorder="1" applyAlignment="1">
      <alignment horizontal="right" wrapText="1"/>
    </xf>
    <xf numFmtId="0" fontId="0" fillId="2" borderId="93" xfId="0" applyFill="1" applyBorder="1" applyAlignment="1">
      <alignment horizontal="center"/>
    </xf>
    <xf numFmtId="164" fontId="0" fillId="4" borderId="94" xfId="0" applyNumberFormat="1" applyFill="1" applyBorder="1" applyAlignment="1">
      <alignment horizontal="right"/>
    </xf>
    <xf numFmtId="0" fontId="0" fillId="2" borderId="1" xfId="0" applyFill="1" applyBorder="1"/>
    <xf numFmtId="0" fontId="0" fillId="2" borderId="7" xfId="0" applyFill="1" applyBorder="1"/>
    <xf numFmtId="0" fontId="4" fillId="2" borderId="0" xfId="0" applyFont="1" applyFill="1" applyAlignment="1">
      <alignment horizontal="right" wrapText="1"/>
    </xf>
    <xf numFmtId="0" fontId="0" fillId="2" borderId="0" xfId="0" applyFill="1" applyAlignment="1" applyProtection="1">
      <alignment horizontal="left"/>
      <protection locked="0"/>
    </xf>
    <xf numFmtId="166" fontId="14" fillId="2" borderId="0" xfId="1" applyNumberFormat="1" applyFill="1"/>
    <xf numFmtId="14" fontId="0" fillId="2" borderId="6" xfId="0" applyNumberFormat="1" applyFill="1" applyBorder="1" applyAlignment="1" applyProtection="1">
      <alignment wrapText="1"/>
      <protection locked="0"/>
    </xf>
    <xf numFmtId="0" fontId="4" fillId="2" borderId="0" xfId="0" applyFont="1" applyFill="1" applyAlignment="1">
      <alignment horizontal="right" vertical="center" wrapText="1"/>
    </xf>
    <xf numFmtId="164" fontId="5" fillId="4" borderId="1" xfId="2" applyNumberFormat="1" applyFont="1" applyFill="1" applyBorder="1" applyAlignment="1">
      <alignment horizontal="right"/>
    </xf>
    <xf numFmtId="0" fontId="18" fillId="0" borderId="27" xfId="0" applyFont="1" applyBorder="1" applyAlignment="1">
      <alignment horizontal="center" wrapText="1"/>
    </xf>
    <xf numFmtId="0" fontId="18" fillId="0" borderId="31" xfId="0" applyFont="1" applyBorder="1" applyAlignment="1">
      <alignment horizont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164" fontId="5" fillId="4" borderId="22" xfId="2" applyNumberFormat="1" applyFont="1" applyFill="1" applyBorder="1" applyAlignment="1">
      <alignment horizontal="right"/>
    </xf>
    <xf numFmtId="164" fontId="5" fillId="4" borderId="23" xfId="2" applyNumberFormat="1" applyFont="1" applyFill="1" applyBorder="1" applyAlignment="1">
      <alignment horizontal="right" wrapText="1"/>
    </xf>
    <xf numFmtId="165" fontId="4" fillId="4" borderId="1" xfId="2" applyNumberFormat="1" applyFont="1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7" fontId="5" fillId="4" borderId="1" xfId="2" applyNumberFormat="1" applyFont="1" applyFill="1" applyBorder="1" applyAlignment="1">
      <alignment horizontal="right"/>
    </xf>
    <xf numFmtId="164" fontId="5" fillId="4" borderId="5" xfId="2" applyNumberFormat="1" applyFont="1" applyFill="1" applyBorder="1" applyAlignment="1">
      <alignment horizontal="right"/>
    </xf>
    <xf numFmtId="164" fontId="2" fillId="2" borderId="79" xfId="0" applyNumberFormat="1" applyFont="1" applyFill="1" applyBorder="1" applyAlignment="1" applyProtection="1">
      <alignment horizontal="center" wrapText="1"/>
      <protection locked="0"/>
    </xf>
    <xf numFmtId="1" fontId="0" fillId="0" borderId="78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right" vertical="center"/>
    </xf>
    <xf numFmtId="0" fontId="29" fillId="2" borderId="1" xfId="0" applyFont="1" applyFill="1" applyBorder="1" applyAlignment="1">
      <alignment horizontal="center"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4" fontId="21" fillId="2" borderId="0" xfId="0" applyNumberFormat="1" applyFont="1" applyFill="1" applyAlignment="1">
      <alignment horizontal="center"/>
    </xf>
    <xf numFmtId="164" fontId="18" fillId="8" borderId="27" xfId="0" applyNumberFormat="1" applyFont="1" applyFill="1" applyBorder="1" applyAlignment="1">
      <alignment horizontal="right" wrapText="1"/>
    </xf>
    <xf numFmtId="44" fontId="18" fillId="0" borderId="31" xfId="0" applyNumberFormat="1" applyFont="1" applyBorder="1" applyAlignment="1" applyProtection="1">
      <alignment horizontal="right" wrapText="1"/>
      <protection locked="0"/>
    </xf>
    <xf numFmtId="0" fontId="18" fillId="0" borderId="31" xfId="0" applyFont="1" applyBorder="1" applyAlignment="1" applyProtection="1">
      <alignment horizontal="right" wrapText="1"/>
      <protection locked="0"/>
    </xf>
    <xf numFmtId="44" fontId="18" fillId="0" borderId="40" xfId="0" applyNumberFormat="1" applyFont="1" applyBorder="1" applyAlignment="1" applyProtection="1">
      <alignment horizontal="right" wrapText="1"/>
      <protection locked="0"/>
    </xf>
    <xf numFmtId="164" fontId="18" fillId="8" borderId="44" xfId="0" applyNumberFormat="1" applyFont="1" applyFill="1" applyBorder="1" applyAlignment="1">
      <alignment horizontal="right" wrapText="1"/>
    </xf>
    <xf numFmtId="164" fontId="18" fillId="8" borderId="48" xfId="0" applyNumberFormat="1" applyFont="1" applyFill="1" applyBorder="1" applyAlignment="1">
      <alignment horizontal="right" wrapText="1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2" borderId="6" xfId="0" applyFill="1" applyBorder="1" applyAlignment="1">
      <alignment horizontal="center"/>
    </xf>
    <xf numFmtId="0" fontId="4" fillId="2" borderId="5" xfId="0" applyFont="1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0" fillId="2" borderId="19" xfId="0" applyFill="1" applyBorder="1" applyAlignment="1">
      <alignment horizontal="left" wrapText="1"/>
    </xf>
    <xf numFmtId="0" fontId="18" fillId="4" borderId="32" xfId="0" applyFont="1" applyFill="1" applyBorder="1" applyAlignment="1">
      <alignment horizontal="center" wrapText="1"/>
    </xf>
    <xf numFmtId="0" fontId="18" fillId="4" borderId="33" xfId="0" applyFont="1" applyFill="1" applyBorder="1" applyAlignment="1">
      <alignment horizontal="center" wrapText="1"/>
    </xf>
    <xf numFmtId="0" fontId="18" fillId="4" borderId="34" xfId="0" applyFont="1" applyFill="1" applyBorder="1" applyAlignment="1">
      <alignment horizontal="center" wrapText="1"/>
    </xf>
    <xf numFmtId="0" fontId="19" fillId="6" borderId="28" xfId="0" applyFont="1" applyFill="1" applyBorder="1" applyAlignment="1">
      <alignment horizontal="left" wrapText="1"/>
    </xf>
    <xf numFmtId="0" fontId="0" fillId="0" borderId="29" xfId="0" applyBorder="1"/>
    <xf numFmtId="0" fontId="0" fillId="0" borderId="30" xfId="0" applyBorder="1"/>
    <xf numFmtId="0" fontId="18" fillId="4" borderId="95" xfId="0" applyFont="1" applyFill="1" applyBorder="1" applyAlignment="1">
      <alignment horizontal="center" wrapText="1"/>
    </xf>
    <xf numFmtId="0" fontId="18" fillId="4" borderId="38" xfId="0" applyFont="1" applyFill="1" applyBorder="1" applyAlignment="1">
      <alignment horizontal="center" wrapText="1"/>
    </xf>
    <xf numFmtId="0" fontId="18" fillId="4" borderId="39" xfId="0" applyFont="1" applyFill="1" applyBorder="1" applyAlignment="1">
      <alignment horizontal="center" wrapText="1"/>
    </xf>
    <xf numFmtId="0" fontId="0" fillId="5" borderId="52" xfId="0" applyFill="1" applyBorder="1" applyAlignment="1">
      <alignment horizontal="center"/>
    </xf>
    <xf numFmtId="164" fontId="0" fillId="4" borderId="56" xfId="0" applyNumberFormat="1" applyFill="1" applyBorder="1" applyAlignment="1">
      <alignment horizontal="right" vertical="center"/>
    </xf>
    <xf numFmtId="164" fontId="0" fillId="4" borderId="97" xfId="0" applyNumberFormat="1" applyFill="1" applyBorder="1"/>
    <xf numFmtId="4" fontId="0" fillId="2" borderId="0" xfId="0" applyNumberFormat="1" applyFill="1" applyAlignment="1">
      <alignment horizontal="right" vertic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2" borderId="98" xfId="0" applyFill="1" applyBorder="1" applyProtection="1">
      <protection locked="0"/>
    </xf>
    <xf numFmtId="164" fontId="0" fillId="2" borderId="97" xfId="0" applyNumberFormat="1" applyFill="1" applyBorder="1" applyProtection="1">
      <protection locked="0"/>
    </xf>
    <xf numFmtId="0" fontId="0" fillId="2" borderId="97" xfId="0" applyFill="1" applyBorder="1" applyProtection="1">
      <protection locked="0"/>
    </xf>
    <xf numFmtId="164" fontId="0" fillId="0" borderId="97" xfId="0" applyNumberFormat="1" applyBorder="1" applyProtection="1">
      <protection locked="0"/>
    </xf>
    <xf numFmtId="0" fontId="11" fillId="2" borderId="16" xfId="0" applyFont="1" applyFill="1" applyBorder="1" applyAlignment="1">
      <alignment horizontal="center"/>
    </xf>
    <xf numFmtId="14" fontId="16" fillId="2" borderId="13" xfId="0" applyNumberFormat="1" applyFont="1" applyFill="1" applyBorder="1" applyAlignment="1" applyProtection="1">
      <alignment horizontal="left"/>
      <protection locked="0"/>
    </xf>
    <xf numFmtId="167" fontId="16" fillId="2" borderId="103" xfId="0" applyNumberFormat="1" applyFont="1" applyFill="1" applyBorder="1" applyAlignment="1" applyProtection="1">
      <alignment horizontal="left"/>
      <protection locked="0"/>
    </xf>
    <xf numFmtId="4" fontId="36" fillId="0" borderId="0" xfId="0" applyNumberFormat="1" applyFont="1"/>
    <xf numFmtId="164" fontId="0" fillId="4" borderId="66" xfId="0" applyNumberFormat="1" applyFill="1" applyBorder="1" applyAlignment="1">
      <alignment horizontal="right"/>
    </xf>
    <xf numFmtId="4" fontId="7" fillId="2" borderId="0" xfId="0" applyNumberFormat="1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0" fontId="18" fillId="4" borderId="37" xfId="0" applyFont="1" applyFill="1" applyBorder="1" applyAlignment="1">
      <alignment horizontal="center" wrapText="1"/>
    </xf>
    <xf numFmtId="7" fontId="18" fillId="7" borderId="11" xfId="0" applyNumberFormat="1" applyFont="1" applyFill="1" applyBorder="1" applyAlignment="1">
      <alignment horizontal="center" wrapText="1"/>
    </xf>
    <xf numFmtId="0" fontId="18" fillId="0" borderId="2" xfId="0" applyFont="1" applyBorder="1" applyAlignment="1">
      <alignment wrapText="1"/>
    </xf>
    <xf numFmtId="0" fontId="18" fillId="0" borderId="20" xfId="0" applyFont="1" applyBorder="1" applyAlignment="1">
      <alignment horizontal="left" wrapText="1"/>
    </xf>
    <xf numFmtId="164" fontId="18" fillId="7" borderId="2" xfId="0" applyNumberFormat="1" applyFont="1" applyFill="1" applyBorder="1" applyAlignment="1">
      <alignment horizontal="center" wrapText="1"/>
    </xf>
    <xf numFmtId="0" fontId="39" fillId="6" borderId="3" xfId="0" applyFont="1" applyFill="1" applyBorder="1" applyAlignment="1">
      <alignment horizontal="center" wrapText="1"/>
    </xf>
    <xf numFmtId="7" fontId="18" fillId="7" borderId="2" xfId="0" applyNumberFormat="1" applyFont="1" applyFill="1" applyBorder="1" applyAlignment="1">
      <alignment horizontal="center" wrapText="1"/>
    </xf>
    <xf numFmtId="0" fontId="19" fillId="6" borderId="20" xfId="0" applyFont="1" applyFill="1" applyBorder="1" applyAlignment="1">
      <alignment wrapText="1"/>
    </xf>
    <xf numFmtId="0" fontId="39" fillId="6" borderId="9" xfId="0" applyFont="1" applyFill="1" applyBorder="1" applyAlignment="1">
      <alignment horizontal="center" wrapText="1"/>
    </xf>
    <xf numFmtId="9" fontId="18" fillId="9" borderId="13" xfId="0" applyNumberFormat="1" applyFont="1" applyFill="1" applyBorder="1" applyAlignment="1" applyProtection="1">
      <alignment horizontal="center" wrapText="1"/>
      <protection locked="0"/>
    </xf>
    <xf numFmtId="0" fontId="28" fillId="6" borderId="13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vertical="center" wrapText="1"/>
    </xf>
    <xf numFmtId="164" fontId="10" fillId="4" borderId="97" xfId="0" applyNumberFormat="1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44" fillId="11" borderId="98" xfId="0" applyFont="1" applyFill="1" applyBorder="1" applyAlignment="1">
      <alignment horizontal="center"/>
    </xf>
    <xf numFmtId="164" fontId="44" fillId="11" borderId="98" xfId="0" applyNumberFormat="1" applyFont="1" applyFill="1" applyBorder="1" applyAlignment="1">
      <alignment horizontal="center"/>
    </xf>
    <xf numFmtId="0" fontId="44" fillId="3" borderId="105" xfId="0" applyFont="1" applyFill="1" applyBorder="1" applyAlignment="1">
      <alignment horizontal="center"/>
    </xf>
    <xf numFmtId="164" fontId="44" fillId="3" borderId="105" xfId="0" applyNumberFormat="1" applyFont="1" applyFill="1" applyBorder="1" applyAlignment="1">
      <alignment horizontal="center"/>
    </xf>
    <xf numFmtId="0" fontId="44" fillId="11" borderId="105" xfId="0" applyFont="1" applyFill="1" applyBorder="1" applyAlignment="1">
      <alignment horizontal="center"/>
    </xf>
    <xf numFmtId="164" fontId="44" fillId="11" borderId="105" xfId="0" applyNumberFormat="1" applyFont="1" applyFill="1" applyBorder="1" applyAlignment="1">
      <alignment horizontal="center"/>
    </xf>
    <xf numFmtId="0" fontId="44" fillId="3" borderId="106" xfId="0" applyFont="1" applyFill="1" applyBorder="1" applyAlignment="1">
      <alignment horizontal="center"/>
    </xf>
    <xf numFmtId="164" fontId="44" fillId="3" borderId="106" xfId="0" applyNumberFormat="1" applyFont="1" applyFill="1" applyBorder="1" applyAlignment="1">
      <alignment horizontal="center"/>
    </xf>
    <xf numFmtId="0" fontId="0" fillId="0" borderId="16" xfId="0" applyBorder="1"/>
    <xf numFmtId="0" fontId="0" fillId="0" borderId="6" xfId="0" applyBorder="1"/>
    <xf numFmtId="0" fontId="39" fillId="6" borderId="3" xfId="0" applyFont="1" applyFill="1" applyBorder="1" applyAlignment="1">
      <alignment horizontal="right"/>
    </xf>
    <xf numFmtId="0" fontId="39" fillId="6" borderId="9" xfId="0" applyFont="1" applyFill="1" applyBorder="1" applyAlignment="1">
      <alignment horizontal="right"/>
    </xf>
    <xf numFmtId="0" fontId="38" fillId="6" borderId="20" xfId="0" applyFont="1" applyFill="1" applyBorder="1" applyAlignment="1">
      <alignment horizontal="center" wrapText="1"/>
    </xf>
    <xf numFmtId="0" fontId="28" fillId="6" borderId="20" xfId="0" applyFont="1" applyFill="1" applyBorder="1" applyAlignment="1">
      <alignment horizontal="center" wrapText="1"/>
    </xf>
    <xf numFmtId="0" fontId="0" fillId="12" borderId="1" xfId="0" applyFill="1" applyBorder="1"/>
    <xf numFmtId="0" fontId="19" fillId="6" borderId="33" xfId="0" applyFont="1" applyFill="1" applyBorder="1" applyAlignment="1">
      <alignment horizontal="left" wrapText="1"/>
    </xf>
    <xf numFmtId="0" fontId="19" fillId="6" borderId="34" xfId="0" applyFont="1" applyFill="1" applyBorder="1" applyAlignment="1">
      <alignment horizontal="left" wrapText="1"/>
    </xf>
    <xf numFmtId="0" fontId="19" fillId="0" borderId="33" xfId="0" applyFont="1" applyBorder="1" applyAlignment="1">
      <alignment horizontal="left" vertical="top" wrapText="1"/>
    </xf>
    <xf numFmtId="0" fontId="19" fillId="0" borderId="34" xfId="0" applyFont="1" applyBorder="1" applyAlignment="1">
      <alignment horizontal="left" vertical="top" wrapText="1"/>
    </xf>
    <xf numFmtId="0" fontId="18" fillId="6" borderId="33" xfId="0" applyFont="1" applyFill="1" applyBorder="1" applyAlignment="1">
      <alignment horizontal="left" wrapText="1"/>
    </xf>
    <xf numFmtId="0" fontId="18" fillId="0" borderId="108" xfId="0" applyFont="1" applyBorder="1" applyAlignment="1">
      <alignment horizontal="center" wrapText="1"/>
    </xf>
    <xf numFmtId="44" fontId="18" fillId="0" borderId="109" xfId="0" applyNumberFormat="1" applyFont="1" applyBorder="1" applyAlignment="1" applyProtection="1">
      <alignment horizontal="right" wrapText="1"/>
      <protection locked="0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 wrapText="1"/>
    </xf>
    <xf numFmtId="164" fontId="0" fillId="0" borderId="76" xfId="0" applyNumberFormat="1" applyBorder="1" applyAlignment="1">
      <alignment horizontal="center" wrapText="1"/>
    </xf>
    <xf numFmtId="0" fontId="1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164" fontId="0" fillId="0" borderId="6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right" vertical="center"/>
    </xf>
    <xf numFmtId="0" fontId="2" fillId="0" borderId="5" xfId="0" applyFont="1" applyBorder="1"/>
    <xf numFmtId="164" fontId="0" fillId="13" borderId="3" xfId="0" applyNumberFormat="1" applyFill="1" applyBorder="1" applyProtection="1">
      <protection locked="0"/>
    </xf>
    <xf numFmtId="164" fontId="0" fillId="2" borderId="0" xfId="0" applyNumberFormat="1" applyFill="1" applyAlignment="1">
      <alignment horizontal="right"/>
    </xf>
    <xf numFmtId="0" fontId="0" fillId="0" borderId="120" xfId="0" applyBorder="1"/>
    <xf numFmtId="0" fontId="16" fillId="2" borderId="0" xfId="0" applyFont="1" applyFill="1" applyAlignment="1">
      <alignment horizontal="left"/>
    </xf>
    <xf numFmtId="0" fontId="16" fillId="2" borderId="0" xfId="0" applyFont="1" applyFill="1" applyAlignment="1" applyProtection="1">
      <alignment horizontal="left"/>
      <protection locked="0"/>
    </xf>
    <xf numFmtId="0" fontId="16" fillId="2" borderId="0" xfId="0" applyFont="1" applyFill="1" applyAlignment="1">
      <alignment horizontal="right"/>
    </xf>
    <xf numFmtId="0" fontId="12" fillId="0" borderId="0" xfId="0" applyFont="1" applyAlignment="1">
      <alignment horizontal="left"/>
    </xf>
    <xf numFmtId="0" fontId="16" fillId="2" borderId="121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center"/>
    </xf>
    <xf numFmtId="44" fontId="18" fillId="10" borderId="9" xfId="0" applyNumberFormat="1" applyFont="1" applyFill="1" applyBorder="1" applyAlignment="1" applyProtection="1">
      <alignment horizontal="center" wrapText="1"/>
      <protection locked="0"/>
    </xf>
    <xf numFmtId="44" fontId="18" fillId="10" borderId="2" xfId="0" applyNumberFormat="1" applyFont="1" applyFill="1" applyBorder="1" applyAlignment="1" applyProtection="1">
      <alignment horizontal="center" wrapText="1"/>
      <protection locked="0"/>
    </xf>
    <xf numFmtId="0" fontId="0" fillId="2" borderId="6" xfId="0" applyFill="1" applyBorder="1" applyAlignment="1">
      <alignment horizontal="center"/>
    </xf>
    <xf numFmtId="0" fontId="4" fillId="2" borderId="57" xfId="0" applyFont="1" applyFill="1" applyBorder="1" applyAlignment="1">
      <alignment horizontal="left" vertical="center" wrapText="1"/>
    </xf>
    <xf numFmtId="0" fontId="4" fillId="2" borderId="58" xfId="0" applyFont="1" applyFill="1" applyBorder="1" applyAlignment="1">
      <alignment horizontal="left" vertical="center" wrapText="1"/>
    </xf>
    <xf numFmtId="0" fontId="4" fillId="2" borderId="59" xfId="0" applyFont="1" applyFill="1" applyBorder="1" applyAlignment="1">
      <alignment horizontal="left" vertical="center" wrapText="1"/>
    </xf>
    <xf numFmtId="0" fontId="1" fillId="2" borderId="53" xfId="0" applyFont="1" applyFill="1" applyBorder="1" applyAlignment="1">
      <alignment horizontal="left" vertical="center" wrapText="1"/>
    </xf>
    <xf numFmtId="0" fontId="1" fillId="2" borderId="54" xfId="0" applyFont="1" applyFill="1" applyBorder="1" applyAlignment="1">
      <alignment horizontal="left" vertical="center" wrapText="1"/>
    </xf>
    <xf numFmtId="0" fontId="1" fillId="2" borderId="5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64" xfId="0" applyFont="1" applyBorder="1" applyAlignment="1">
      <alignment wrapText="1"/>
    </xf>
    <xf numFmtId="0" fontId="4" fillId="2" borderId="60" xfId="0" applyFont="1" applyFill="1" applyBorder="1" applyAlignment="1">
      <alignment horizontal="center" wrapText="1"/>
    </xf>
    <xf numFmtId="164" fontId="0" fillId="13" borderId="3" xfId="0" applyNumberFormat="1" applyFill="1" applyBorder="1" applyAlignment="1">
      <alignment horizontal="right" vertical="center" wrapText="1"/>
    </xf>
    <xf numFmtId="164" fontId="0" fillId="13" borderId="2" xfId="0" applyNumberFormat="1" applyFill="1" applyBorder="1" applyAlignment="1">
      <alignment horizontal="right" vertical="center" wrapText="1"/>
    </xf>
    <xf numFmtId="0" fontId="16" fillId="0" borderId="10" xfId="0" applyFont="1" applyBorder="1" applyAlignment="1">
      <alignment wrapText="1"/>
    </xf>
    <xf numFmtId="0" fontId="16" fillId="0" borderId="20" xfId="0" applyFont="1" applyBorder="1" applyAlignment="1">
      <alignment wrapText="1"/>
    </xf>
    <xf numFmtId="0" fontId="16" fillId="0" borderId="62" xfId="0" applyFont="1" applyBorder="1" applyAlignment="1">
      <alignment wrapText="1"/>
    </xf>
    <xf numFmtId="0" fontId="0" fillId="2" borderId="0" xfId="0" applyFill="1" applyAlignment="1">
      <alignment horizontal="left" vertical="center" wrapText="1"/>
    </xf>
    <xf numFmtId="0" fontId="0" fillId="2" borderId="61" xfId="0" applyFill="1" applyBorder="1" applyAlignment="1">
      <alignment horizontal="left" vertical="center" wrapText="1"/>
    </xf>
    <xf numFmtId="0" fontId="11" fillId="2" borderId="100" xfId="0" applyFont="1" applyFill="1" applyBorder="1" applyAlignment="1">
      <alignment horizontal="right" wrapText="1"/>
    </xf>
    <xf numFmtId="0" fontId="11" fillId="2" borderId="16" xfId="0" applyFont="1" applyFill="1" applyBorder="1" applyAlignment="1">
      <alignment horizontal="right" wrapText="1"/>
    </xf>
    <xf numFmtId="0" fontId="8" fillId="2" borderId="10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07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wrapText="1"/>
    </xf>
    <xf numFmtId="0" fontId="4" fillId="2" borderId="54" xfId="0" applyFont="1" applyFill="1" applyBorder="1" applyAlignment="1">
      <alignment wrapText="1"/>
    </xf>
    <xf numFmtId="0" fontId="4" fillId="2" borderId="55" xfId="0" applyFont="1" applyFill="1" applyBorder="1" applyAlignment="1">
      <alignment wrapText="1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01" xfId="0" applyFont="1" applyFill="1" applyBorder="1" applyAlignment="1" applyProtection="1">
      <alignment horizontal="center"/>
      <protection locked="0"/>
    </xf>
    <xf numFmtId="0" fontId="4" fillId="2" borderId="53" xfId="0" applyFont="1" applyFill="1" applyBorder="1" applyAlignment="1">
      <alignment horizontal="left" wrapText="1"/>
    </xf>
    <xf numFmtId="0" fontId="4" fillId="2" borderId="54" xfId="0" applyFont="1" applyFill="1" applyBorder="1" applyAlignment="1">
      <alignment horizontal="left" wrapText="1"/>
    </xf>
    <xf numFmtId="0" fontId="4" fillId="2" borderId="55" xfId="0" applyFont="1" applyFill="1" applyBorder="1" applyAlignment="1">
      <alignment horizontal="left" wrapText="1"/>
    </xf>
    <xf numFmtId="0" fontId="4" fillId="2" borderId="57" xfId="0" applyFont="1" applyFill="1" applyBorder="1" applyAlignment="1">
      <alignment horizontal="left" wrapText="1"/>
    </xf>
    <xf numFmtId="0" fontId="4" fillId="2" borderId="58" xfId="0" applyFont="1" applyFill="1" applyBorder="1" applyAlignment="1">
      <alignment horizontal="left" wrapText="1"/>
    </xf>
    <xf numFmtId="0" fontId="4" fillId="2" borderId="59" xfId="0" applyFont="1" applyFill="1" applyBorder="1" applyAlignment="1">
      <alignment horizontal="left" wrapText="1"/>
    </xf>
    <xf numFmtId="0" fontId="16" fillId="2" borderId="13" xfId="0" applyFont="1" applyFill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4" fillId="2" borderId="73" xfId="0" applyFont="1" applyFill="1" applyBorder="1" applyAlignment="1">
      <alignment horizontal="left" wrapText="1"/>
    </xf>
    <xf numFmtId="0" fontId="4" fillId="2" borderId="70" xfId="0" applyFont="1" applyFill="1" applyBorder="1" applyAlignment="1">
      <alignment horizontal="left" wrapText="1"/>
    </xf>
    <xf numFmtId="0" fontId="4" fillId="2" borderId="74" xfId="0" applyFont="1" applyFill="1" applyBorder="1" applyAlignment="1">
      <alignment horizontal="left" wrapText="1"/>
    </xf>
    <xf numFmtId="0" fontId="4" fillId="2" borderId="63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13" fillId="2" borderId="102" xfId="0" applyFont="1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0" fontId="0" fillId="2" borderId="7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5" fontId="0" fillId="4" borderId="72" xfId="1" applyNumberFormat="1" applyFont="1" applyFill="1" applyBorder="1" applyAlignment="1">
      <alignment horizontal="right" vertical="center"/>
    </xf>
    <xf numFmtId="5" fontId="0" fillId="4" borderId="9" xfId="1" applyNumberFormat="1" applyFont="1" applyFill="1" applyBorder="1" applyAlignment="1">
      <alignment horizontal="right" vertical="center"/>
    </xf>
    <xf numFmtId="5" fontId="0" fillId="4" borderId="2" xfId="1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1" fillId="2" borderId="64" xfId="0" applyFont="1" applyFill="1" applyBorder="1" applyAlignment="1">
      <alignment wrapText="1"/>
    </xf>
    <xf numFmtId="0" fontId="4" fillId="2" borderId="57" xfId="0" applyFont="1" applyFill="1" applyBorder="1" applyAlignment="1">
      <alignment vertical="center" wrapText="1"/>
    </xf>
    <xf numFmtId="0" fontId="4" fillId="2" borderId="58" xfId="0" applyFont="1" applyFill="1" applyBorder="1" applyAlignment="1">
      <alignment vertical="center" wrapText="1"/>
    </xf>
    <xf numFmtId="0" fontId="4" fillId="2" borderId="59" xfId="0" applyFont="1" applyFill="1" applyBorder="1" applyAlignment="1">
      <alignment vertical="center" wrapText="1"/>
    </xf>
    <xf numFmtId="0" fontId="4" fillId="2" borderId="0" xfId="0" applyFont="1" applyFill="1" applyAlignment="1">
      <alignment horizontal="right" wrapText="1"/>
    </xf>
    <xf numFmtId="0" fontId="0" fillId="2" borderId="6" xfId="0" applyFill="1" applyBorder="1"/>
    <xf numFmtId="0" fontId="4" fillId="0" borderId="63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0" fillId="0" borderId="72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7" fillId="2" borderId="0" xfId="0" applyFont="1" applyFill="1" applyAlignment="1">
      <alignment wrapText="1"/>
    </xf>
    <xf numFmtId="0" fontId="0" fillId="2" borderId="6" xfId="0" applyFill="1" applyBorder="1" applyAlignment="1">
      <alignment horizontal="center" vertical="center" wrapText="1"/>
    </xf>
    <xf numFmtId="0" fontId="1" fillId="2" borderId="17" xfId="0" applyFont="1" applyFill="1" applyBorder="1" applyAlignment="1">
      <alignment wrapText="1"/>
    </xf>
    <xf numFmtId="0" fontId="1" fillId="2" borderId="18" xfId="0" applyFont="1" applyFill="1" applyBorder="1" applyAlignment="1">
      <alignment wrapText="1"/>
    </xf>
    <xf numFmtId="0" fontId="1" fillId="2" borderId="83" xfId="0" applyFont="1" applyFill="1" applyBorder="1" applyAlignment="1">
      <alignment wrapText="1"/>
    </xf>
    <xf numFmtId="0" fontId="8" fillId="2" borderId="0" xfId="0" applyFont="1" applyFill="1" applyAlignment="1">
      <alignment horizontal="center" wrapText="1"/>
    </xf>
    <xf numFmtId="49" fontId="2" fillId="2" borderId="79" xfId="0" applyNumberFormat="1" applyFont="1" applyFill="1" applyBorder="1" applyAlignment="1">
      <alignment horizontal="left" vertical="center" wrapText="1"/>
    </xf>
    <xf numFmtId="49" fontId="2" fillId="2" borderId="80" xfId="0" applyNumberFormat="1" applyFont="1" applyFill="1" applyBorder="1" applyAlignment="1">
      <alignment horizontal="left" vertical="center" wrapText="1"/>
    </xf>
    <xf numFmtId="49" fontId="2" fillId="2" borderId="81" xfId="0" applyNumberFormat="1" applyFont="1" applyFill="1" applyBorder="1" applyAlignment="1">
      <alignment horizontal="left" vertical="center" wrapText="1"/>
    </xf>
    <xf numFmtId="0" fontId="10" fillId="2" borderId="82" xfId="0" applyFont="1" applyFill="1" applyBorder="1" applyAlignment="1">
      <alignment horizontal="center" wrapText="1"/>
    </xf>
    <xf numFmtId="0" fontId="10" fillId="2" borderId="70" xfId="0" applyFont="1" applyFill="1" applyBorder="1" applyAlignment="1">
      <alignment horizontal="center" wrapText="1"/>
    </xf>
    <xf numFmtId="0" fontId="10" fillId="2" borderId="74" xfId="0" applyFont="1" applyFill="1" applyBorder="1" applyAlignment="1">
      <alignment horizontal="center" wrapText="1"/>
    </xf>
    <xf numFmtId="0" fontId="4" fillId="2" borderId="0" xfId="0" applyFont="1" applyFill="1" applyAlignment="1">
      <alignment horizontal="right" vertical="center" wrapText="1"/>
    </xf>
    <xf numFmtId="0" fontId="0" fillId="0" borderId="73" xfId="0" applyBorder="1" applyAlignment="1">
      <alignment horizontal="left" vertical="center" wrapText="1"/>
    </xf>
    <xf numFmtId="0" fontId="0" fillId="0" borderId="70" xfId="0" applyBorder="1" applyAlignment="1">
      <alignment horizontal="left" vertical="center" wrapText="1"/>
    </xf>
    <xf numFmtId="0" fontId="0" fillId="0" borderId="74" xfId="0" applyBorder="1" applyAlignment="1">
      <alignment horizontal="left" vertical="center" wrapText="1"/>
    </xf>
    <xf numFmtId="0" fontId="0" fillId="0" borderId="67" xfId="0" applyBorder="1" applyAlignment="1">
      <alignment horizontal="left" vertical="center" wrapText="1"/>
    </xf>
    <xf numFmtId="0" fontId="0" fillId="0" borderId="68" xfId="0" applyBorder="1" applyAlignment="1">
      <alignment horizontal="left" vertical="center" wrapText="1"/>
    </xf>
    <xf numFmtId="0" fontId="0" fillId="0" borderId="69" xfId="0" applyBorder="1" applyAlignment="1">
      <alignment horizontal="left" vertical="center" wrapText="1"/>
    </xf>
    <xf numFmtId="164" fontId="0" fillId="4" borderId="3" xfId="0" applyNumberFormat="1" applyFill="1" applyBorder="1" applyAlignment="1">
      <alignment horizontal="right" vertical="center" wrapText="1"/>
    </xf>
    <xf numFmtId="164" fontId="0" fillId="4" borderId="2" xfId="0" applyNumberForma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62" xfId="0" applyFont="1" applyFill="1" applyBorder="1" applyAlignment="1">
      <alignment wrapText="1"/>
    </xf>
    <xf numFmtId="0" fontId="2" fillId="2" borderId="10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0" fillId="2" borderId="5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64" xfId="0" applyFill="1" applyBorder="1" applyAlignment="1" applyProtection="1">
      <alignment wrapText="1"/>
      <protection locked="0"/>
    </xf>
    <xf numFmtId="164" fontId="4" fillId="4" borderId="72" xfId="0" applyNumberFormat="1" applyFont="1" applyFill="1" applyBorder="1" applyAlignment="1">
      <alignment horizontal="right" vertical="center"/>
    </xf>
    <xf numFmtId="164" fontId="4" fillId="4" borderId="66" xfId="0" applyNumberFormat="1" applyFont="1" applyFill="1" applyBorder="1" applyAlignment="1">
      <alignment horizontal="right" vertical="center"/>
    </xf>
    <xf numFmtId="0" fontId="0" fillId="2" borderId="5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0" fillId="2" borderId="64" xfId="0" applyFill="1" applyBorder="1" applyAlignment="1">
      <alignment horizontal="left" wrapText="1"/>
    </xf>
    <xf numFmtId="0" fontId="0" fillId="2" borderId="5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64" xfId="0" applyFill="1" applyBorder="1" applyAlignment="1">
      <alignment wrapText="1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2" borderId="64" xfId="0" applyFill="1" applyBorder="1" applyAlignment="1" applyProtection="1">
      <alignment horizontal="center" wrapText="1"/>
      <protection locked="0"/>
    </xf>
    <xf numFmtId="0" fontId="0" fillId="2" borderId="20" xfId="0" applyFill="1" applyBorder="1"/>
    <xf numFmtId="0" fontId="4" fillId="2" borderId="57" xfId="0" applyFont="1" applyFill="1" applyBorder="1" applyAlignment="1">
      <alignment wrapText="1"/>
    </xf>
    <xf numFmtId="0" fontId="4" fillId="2" borderId="58" xfId="0" applyFont="1" applyFill="1" applyBorder="1" applyAlignment="1">
      <alignment wrapText="1"/>
    </xf>
    <xf numFmtId="0" fontId="4" fillId="2" borderId="59" xfId="0" applyFont="1" applyFill="1" applyBorder="1" applyAlignment="1">
      <alignment wrapText="1"/>
    </xf>
    <xf numFmtId="0" fontId="0" fillId="2" borderId="70" xfId="0" applyFill="1" applyBorder="1" applyAlignment="1">
      <alignment horizont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wrapText="1"/>
    </xf>
    <xf numFmtId="0" fontId="10" fillId="2" borderId="12" xfId="0" applyFont="1" applyFill="1" applyBorder="1" applyAlignment="1">
      <alignment horizontal="center" wrapText="1"/>
    </xf>
    <xf numFmtId="0" fontId="4" fillId="2" borderId="90" xfId="0" applyFont="1" applyFill="1" applyBorder="1" applyAlignment="1">
      <alignment wrapText="1"/>
    </xf>
    <xf numFmtId="0" fontId="4" fillId="2" borderId="91" xfId="0" applyFont="1" applyFill="1" applyBorder="1" applyAlignment="1">
      <alignment wrapText="1"/>
    </xf>
    <xf numFmtId="0" fontId="4" fillId="2" borderId="92" xfId="0" applyFont="1" applyFill="1" applyBorder="1" applyAlignment="1">
      <alignment wrapText="1"/>
    </xf>
    <xf numFmtId="0" fontId="24" fillId="2" borderId="5" xfId="0" applyFont="1" applyFill="1" applyBorder="1" applyAlignment="1">
      <alignment horizontal="left" wrapText="1"/>
    </xf>
    <xf numFmtId="0" fontId="24" fillId="2" borderId="8" xfId="0" applyFont="1" applyFill="1" applyBorder="1" applyAlignment="1">
      <alignment horizontal="left" wrapText="1"/>
    </xf>
    <xf numFmtId="0" fontId="24" fillId="2" borderId="64" xfId="0" applyFont="1" applyFill="1" applyBorder="1" applyAlignment="1">
      <alignment horizontal="left" wrapText="1"/>
    </xf>
    <xf numFmtId="0" fontId="0" fillId="2" borderId="118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9" xfId="0" applyFill="1" applyBorder="1" applyAlignment="1" applyProtection="1">
      <alignment wrapText="1"/>
      <protection locked="0"/>
    </xf>
    <xf numFmtId="0" fontId="0" fillId="2" borderId="80" xfId="0" applyFill="1" applyBorder="1" applyAlignment="1">
      <alignment horizontal="center"/>
    </xf>
    <xf numFmtId="0" fontId="1" fillId="2" borderId="5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6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64" xfId="0" applyFont="1" applyFill="1" applyBorder="1" applyAlignment="1">
      <alignment wrapText="1"/>
    </xf>
    <xf numFmtId="0" fontId="0" fillId="2" borderId="17" xfId="0" applyFill="1" applyBorder="1" applyAlignment="1">
      <alignment horizontal="left" wrapText="1"/>
    </xf>
    <xf numFmtId="0" fontId="0" fillId="2" borderId="18" xfId="0" applyFill="1" applyBorder="1" applyAlignment="1">
      <alignment horizontal="left" wrapText="1"/>
    </xf>
    <xf numFmtId="0" fontId="0" fillId="2" borderId="83" xfId="0" applyFill="1" applyBorder="1" applyAlignment="1">
      <alignment horizontal="left" wrapText="1"/>
    </xf>
    <xf numFmtId="0" fontId="0" fillId="2" borderId="25" xfId="0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87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3" xfId="0" applyFill="1" applyBorder="1" applyAlignment="1">
      <alignment horizontal="left"/>
    </xf>
    <xf numFmtId="0" fontId="0" fillId="2" borderId="0" xfId="0" applyFill="1" applyAlignment="1">
      <alignment horizontal="center" wrapText="1"/>
    </xf>
    <xf numFmtId="0" fontId="0" fillId="2" borderId="7" xfId="0" applyFill="1" applyBorder="1" applyAlignment="1">
      <alignment wrapText="1"/>
    </xf>
    <xf numFmtId="0" fontId="0" fillId="2" borderId="5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7" fillId="2" borderId="0" xfId="0" applyFont="1" applyFill="1" applyAlignment="1">
      <alignment horizontal="right" wrapText="1"/>
    </xf>
    <xf numFmtId="0" fontId="0" fillId="2" borderId="6" xfId="0" applyFill="1" applyBorder="1" applyAlignment="1">
      <alignment wrapText="1"/>
    </xf>
    <xf numFmtId="0" fontId="2" fillId="0" borderId="10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62" xfId="0" applyFont="1" applyBorder="1" applyAlignment="1">
      <alignment vertical="center" wrapText="1"/>
    </xf>
    <xf numFmtId="4" fontId="0" fillId="0" borderId="0" xfId="0" applyNumberFormat="1" applyAlignment="1">
      <alignment horizontal="center"/>
    </xf>
    <xf numFmtId="4" fontId="7" fillId="2" borderId="0" xfId="0" applyNumberFormat="1" applyFont="1" applyFill="1" applyAlignment="1">
      <alignment horizontal="center"/>
    </xf>
    <xf numFmtId="0" fontId="19" fillId="6" borderId="32" xfId="0" applyFont="1" applyFill="1" applyBorder="1" applyAlignment="1">
      <alignment horizontal="left" wrapText="1"/>
    </xf>
    <xf numFmtId="0" fontId="19" fillId="6" borderId="33" xfId="0" applyFont="1" applyFill="1" applyBorder="1" applyAlignment="1">
      <alignment horizontal="left" wrapText="1"/>
    </xf>
    <xf numFmtId="0" fontId="19" fillId="6" borderId="34" xfId="0" applyFont="1" applyFill="1" applyBorder="1" applyAlignment="1">
      <alignment horizontal="left" wrapText="1"/>
    </xf>
    <xf numFmtId="0" fontId="19" fillId="0" borderId="32" xfId="0" applyFont="1" applyBorder="1" applyAlignment="1">
      <alignment horizontal="left" vertical="top" wrapText="1"/>
    </xf>
    <xf numFmtId="0" fontId="19" fillId="0" borderId="33" xfId="0" applyFont="1" applyBorder="1" applyAlignment="1">
      <alignment horizontal="left" vertical="top" wrapText="1"/>
    </xf>
    <xf numFmtId="0" fontId="19" fillId="0" borderId="34" xfId="0" applyFont="1" applyBorder="1" applyAlignment="1">
      <alignment horizontal="left" vertical="top" wrapText="1"/>
    </xf>
    <xf numFmtId="0" fontId="42" fillId="6" borderId="32" xfId="0" applyFont="1" applyFill="1" applyBorder="1" applyAlignment="1">
      <alignment horizontal="center" wrapText="1"/>
    </xf>
    <xf numFmtId="0" fontId="42" fillId="6" borderId="33" xfId="0" applyFont="1" applyFill="1" applyBorder="1" applyAlignment="1">
      <alignment horizontal="center" wrapText="1"/>
    </xf>
    <xf numFmtId="0" fontId="42" fillId="6" borderId="34" xfId="0" applyFont="1" applyFill="1" applyBorder="1" applyAlignment="1">
      <alignment horizontal="center" wrapText="1"/>
    </xf>
    <xf numFmtId="0" fontId="33" fillId="6" borderId="112" xfId="0" applyFont="1" applyFill="1" applyBorder="1" applyAlignment="1">
      <alignment horizontal="left" wrapText="1"/>
    </xf>
    <xf numFmtId="0" fontId="33" fillId="6" borderId="113" xfId="0" applyFont="1" applyFill="1" applyBorder="1" applyAlignment="1">
      <alignment horizontal="left" wrapText="1"/>
    </xf>
    <xf numFmtId="0" fontId="33" fillId="6" borderId="114" xfId="0" applyFont="1" applyFill="1" applyBorder="1" applyAlignment="1">
      <alignment horizontal="left" wrapText="1"/>
    </xf>
    <xf numFmtId="0" fontId="18" fillId="6" borderId="99" xfId="0" applyFont="1" applyFill="1" applyBorder="1" applyAlignment="1">
      <alignment horizontal="center" wrapText="1"/>
    </xf>
    <xf numFmtId="0" fontId="18" fillId="6" borderId="96" xfId="0" applyFont="1" applyFill="1" applyBorder="1" applyAlignment="1">
      <alignment horizontal="center" wrapText="1"/>
    </xf>
    <xf numFmtId="0" fontId="18" fillId="6" borderId="111" xfId="0" applyFont="1" applyFill="1" applyBorder="1" applyAlignment="1">
      <alignment horizontal="center" wrapText="1"/>
    </xf>
    <xf numFmtId="0" fontId="19" fillId="6" borderId="41" xfId="0" applyFont="1" applyFill="1" applyBorder="1" applyAlignment="1">
      <alignment horizontal="left" wrapText="1"/>
    </xf>
    <xf numFmtId="0" fontId="19" fillId="6" borderId="42" xfId="0" applyFont="1" applyFill="1" applyBorder="1" applyAlignment="1">
      <alignment horizontal="left" wrapText="1"/>
    </xf>
    <xf numFmtId="0" fontId="19" fillId="6" borderId="43" xfId="0" applyFont="1" applyFill="1" applyBorder="1" applyAlignment="1">
      <alignment horizontal="left" wrapText="1"/>
    </xf>
    <xf numFmtId="0" fontId="19" fillId="6" borderId="45" xfId="0" applyFont="1" applyFill="1" applyBorder="1" applyAlignment="1">
      <alignment horizontal="left" wrapText="1"/>
    </xf>
    <xf numFmtId="0" fontId="19" fillId="6" borderId="46" xfId="0" applyFont="1" applyFill="1" applyBorder="1" applyAlignment="1">
      <alignment horizontal="left" wrapText="1"/>
    </xf>
    <xf numFmtId="0" fontId="19" fillId="6" borderId="47" xfId="0" applyFont="1" applyFill="1" applyBorder="1" applyAlignment="1">
      <alignment horizontal="left" wrapText="1"/>
    </xf>
    <xf numFmtId="0" fontId="19" fillId="6" borderId="49" xfId="0" applyFont="1" applyFill="1" applyBorder="1" applyAlignment="1">
      <alignment horizontal="left" wrapText="1"/>
    </xf>
    <xf numFmtId="0" fontId="19" fillId="6" borderId="50" xfId="0" applyFont="1" applyFill="1" applyBorder="1" applyAlignment="1">
      <alignment horizontal="left" wrapText="1"/>
    </xf>
    <xf numFmtId="0" fontId="19" fillId="6" borderId="51" xfId="0" applyFont="1" applyFill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110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115" xfId="0" applyFont="1" applyBorder="1" applyAlignment="1">
      <alignment horizontal="center" vertical="center" wrapText="1"/>
    </xf>
    <xf numFmtId="0" fontId="18" fillId="0" borderId="116" xfId="0" applyFont="1" applyBorder="1" applyAlignment="1">
      <alignment horizontal="center" vertical="center" wrapText="1"/>
    </xf>
    <xf numFmtId="0" fontId="18" fillId="0" borderId="117" xfId="0" applyFont="1" applyBorder="1" applyAlignment="1">
      <alignment horizontal="center" vertical="center" wrapText="1"/>
    </xf>
    <xf numFmtId="44" fontId="40" fillId="0" borderId="3" xfId="0" applyNumberFormat="1" applyFont="1" applyBorder="1" applyAlignment="1">
      <alignment horizontal="center" wrapText="1"/>
    </xf>
    <xf numFmtId="44" fontId="40" fillId="0" borderId="9" xfId="0" applyNumberFormat="1" applyFont="1" applyBorder="1" applyAlignment="1">
      <alignment horizontal="center" wrapText="1"/>
    </xf>
    <xf numFmtId="0" fontId="4" fillId="2" borderId="10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4" fontId="20" fillId="0" borderId="5" xfId="0" applyNumberFormat="1" applyFont="1" applyBorder="1" applyAlignment="1">
      <alignment horizontal="center"/>
    </xf>
    <xf numFmtId="4" fontId="20" fillId="0" borderId="8" xfId="0" applyNumberFormat="1" applyFont="1" applyBorder="1" applyAlignment="1">
      <alignment horizontal="center"/>
    </xf>
    <xf numFmtId="4" fontId="20" fillId="0" borderId="12" xfId="0" applyNumberFormat="1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99FF"/>
      <color rgb="FF99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414107</xdr:colOff>
      <xdr:row>151</xdr:row>
      <xdr:rowOff>172107</xdr:rowOff>
    </xdr:from>
    <xdr:to>
      <xdr:col>5</xdr:col>
      <xdr:colOff>424617</xdr:colOff>
      <xdr:row>155</xdr:row>
      <xdr:rowOff>148458</xdr:rowOff>
    </xdr:to>
    <xdr:sp macro="" textlink="">
      <xdr:nvSpPr>
        <xdr:cNvPr id="1038" name="WordArt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05747" y="39255087"/>
          <a:ext cx="3805270" cy="73835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49353"/>
            </a:avLst>
          </a:prstTxWarp>
        </a:bodyPr>
        <a:lstStyle/>
        <a:p>
          <a:pPr algn="ctr" rtl="0"/>
          <a:r>
            <a:rPr lang="en-US" sz="3000" kern="10" spc="0" baseline="0">
              <a:ln w="9525">
                <a:solidFill>
                  <a:srgbClr val="0000FF"/>
                </a:solidFill>
                <a:round/>
                <a:headEnd/>
                <a:tailEnd/>
              </a:ln>
              <a:solidFill>
                <a:srgbClr val="0066FF"/>
              </a:solidFill>
              <a:effectLst/>
              <a:latin typeface="Arial Black"/>
            </a:rPr>
            <a:t>2024 HealthFlex rates</a:t>
          </a:r>
        </a:p>
        <a:p>
          <a:pPr algn="ctr" rtl="0"/>
          <a:r>
            <a:rPr lang="en-US" sz="3600" kern="10" spc="0">
              <a:ln w="9525">
                <a:solidFill>
                  <a:srgbClr val="0000FF"/>
                </a:solidFill>
                <a:round/>
                <a:headEnd/>
                <a:tailEnd/>
              </a:ln>
              <a:solidFill>
                <a:srgbClr val="0066FF"/>
              </a:solidFill>
              <a:effectLst/>
              <a:latin typeface="Arial Black"/>
            </a:rPr>
            <a:t> </a:t>
          </a:r>
        </a:p>
      </xdr:txBody>
    </xdr:sp>
    <xdr:clientData/>
  </xdr:twoCellAnchor>
  <xdr:twoCellAnchor>
    <xdr:from>
      <xdr:col>0</xdr:col>
      <xdr:colOff>79484</xdr:colOff>
      <xdr:row>154</xdr:row>
      <xdr:rowOff>14452</xdr:rowOff>
    </xdr:from>
    <xdr:to>
      <xdr:col>6</xdr:col>
      <xdr:colOff>880898</xdr:colOff>
      <xdr:row>166</xdr:row>
      <xdr:rowOff>114300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79484" y="39668932"/>
          <a:ext cx="7316514" cy="2385848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US" sz="1100" b="1" i="1" u="none" strike="noStrike" baseline="0">
              <a:solidFill>
                <a:srgbClr val="000000"/>
              </a:solidFill>
              <a:latin typeface="Calibri"/>
            </a:rPr>
            <a:t>Please use the following payroll deduction worksheet after the participant has chosen which HealthFlex plan is the best fit for their family.</a:t>
          </a: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100" b="1" i="1" u="none" strike="noStrike" baseline="0">
              <a:solidFill>
                <a:srgbClr val="000000"/>
              </a:solidFill>
              <a:latin typeface="Calibri"/>
            </a:rPr>
            <a:t>For 2024, regardless of the plan chosen by the participant, churches will pay the defined contribution (premium)  as follows: </a:t>
          </a:r>
          <a:endParaRPr lang="en-US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en-US" sz="4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en-US" sz="1100" b="1" i="1" u="none" strike="noStrike" baseline="0">
              <a:solidFill>
                <a:srgbClr val="000000"/>
              </a:solidFill>
              <a:latin typeface="Calibri"/>
            </a:rPr>
            <a:t>	Single rate: $10,404($867/month)    </a:t>
          </a:r>
          <a:endParaRPr lang="en-US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en-US" sz="1100" b="1" i="1" u="none" strike="noStrike" baseline="0">
              <a:solidFill>
                <a:srgbClr val="000000"/>
              </a:solidFill>
              <a:latin typeface="Calibri"/>
            </a:rPr>
            <a:t>	Participant +1 rate: $19,764 ($1,647/month)   </a:t>
          </a:r>
          <a:endParaRPr lang="en-US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en-US" sz="1100" b="1" i="1" u="none" strike="noStrike" baseline="0">
              <a:solidFill>
                <a:srgbClr val="000000"/>
              </a:solidFill>
              <a:latin typeface="Calibri"/>
            </a:rPr>
            <a:t>	Participant +family rate: $27,048 ($2,254/month)</a:t>
          </a:r>
          <a:endParaRPr lang="en-US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en-US" sz="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100" b="1" i="1" u="none" strike="noStrike" baseline="0">
              <a:solidFill>
                <a:srgbClr val="000000"/>
              </a:solidFill>
              <a:latin typeface="Calibri"/>
            </a:rPr>
            <a:t>If the participant chooses the  H2500 w/ HSA or H5000 w/ HSA that is less than the defined contribution billed amount, the difference will be placed in the participants HRA account for the individual to use for out-of-pocket expenses.   (This could be applied to the dental plan premium and/or the upgraded vision plan premium.)  All of the HealthFlex plans include the basic vision core plan. </a:t>
          </a:r>
          <a:endParaRPr lang="en-US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en-US" sz="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100" b="1" i="1" u="none" strike="noStrike" baseline="0">
              <a:solidFill>
                <a:srgbClr val="000000"/>
              </a:solidFill>
              <a:latin typeface="Calibri"/>
            </a:rPr>
            <a:t>If the participant chooses a plan that is more expensive and/or decides to add a dental plan or the upgraded vision plan, the pastor will pay the difference as a payroll deduction.  </a:t>
          </a:r>
          <a:endParaRPr lang="en-US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1</xdr:row>
          <xdr:rowOff>47625</xdr:rowOff>
        </xdr:from>
        <xdr:to>
          <xdr:col>5</xdr:col>
          <xdr:colOff>1114425</xdr:colOff>
          <xdr:row>2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</xdr:row>
          <xdr:rowOff>57150</xdr:rowOff>
        </xdr:from>
        <xdr:to>
          <xdr:col>5</xdr:col>
          <xdr:colOff>609600</xdr:colOff>
          <xdr:row>2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5</xdr:col>
      <xdr:colOff>0</xdr:colOff>
      <xdr:row>138</xdr:row>
      <xdr:rowOff>68318</xdr:rowOff>
    </xdr:from>
    <xdr:to>
      <xdr:col>5</xdr:col>
      <xdr:colOff>110358</xdr:colOff>
      <xdr:row>138</xdr:row>
      <xdr:rowOff>140313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19297" y="37474635"/>
          <a:ext cx="110358" cy="7199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1129862</xdr:colOff>
      <xdr:row>138</xdr:row>
      <xdr:rowOff>85660</xdr:rowOff>
    </xdr:from>
    <xdr:to>
      <xdr:col>5</xdr:col>
      <xdr:colOff>1271751</xdr:colOff>
      <xdr:row>138</xdr:row>
      <xdr:rowOff>131379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749159" y="37491977"/>
          <a:ext cx="141889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136</xdr:row>
      <xdr:rowOff>68318</xdr:rowOff>
    </xdr:from>
    <xdr:to>
      <xdr:col>5</xdr:col>
      <xdr:colOff>110358</xdr:colOff>
      <xdr:row>136</xdr:row>
      <xdr:rowOff>140313</xdr:rowOff>
    </xdr:to>
    <xdr:sp macro="" textlink="">
      <xdr:nvSpPr>
        <xdr:cNvPr id="15" name="Arrow: Lef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619297" y="37474635"/>
          <a:ext cx="110358" cy="7199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1129862</xdr:colOff>
      <xdr:row>136</xdr:row>
      <xdr:rowOff>85660</xdr:rowOff>
    </xdr:from>
    <xdr:to>
      <xdr:col>5</xdr:col>
      <xdr:colOff>1271751</xdr:colOff>
      <xdr:row>136</xdr:row>
      <xdr:rowOff>131379</xdr:rowOff>
    </xdr:to>
    <xdr:sp macro="" textlink="">
      <xdr:nvSpPr>
        <xdr:cNvPr id="16" name="Arrow: Righ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749159" y="37491977"/>
          <a:ext cx="141889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518160</xdr:colOff>
      <xdr:row>98</xdr:row>
      <xdr:rowOff>15240</xdr:rowOff>
    </xdr:from>
    <xdr:to>
      <xdr:col>6</xdr:col>
      <xdr:colOff>1264920</xdr:colOff>
      <xdr:row>106</xdr:row>
      <xdr:rowOff>144780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433060" y="27127200"/>
          <a:ext cx="2072640" cy="1653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For Example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Pastor's age 52 </a:t>
          </a:r>
          <a:r>
            <a:rPr lang="en-US" sz="1400"/>
            <a:t>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Yearly premium    191.20</a:t>
          </a:r>
          <a:r>
            <a:rPr lang="en-US"/>
            <a:t>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Spouse's age 50 </a:t>
          </a:r>
          <a:r>
            <a:rPr lang="en-US" sz="1400"/>
            <a:t>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Yearly premium      </a:t>
          </a:r>
          <a:r>
            <a:rPr lang="en-US" sz="11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18.28</a:t>
          </a:r>
          <a:r>
            <a:rPr lang="en-US" u="sng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 annual premium  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202.21  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n-US"/>
            <a:t> </a:t>
          </a:r>
          <a:r>
            <a:rPr lang="en-US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reflected on line 10 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en-US" sz="1100"/>
        </a:p>
      </xdr:txBody>
    </xdr:sp>
    <xdr:clientData/>
  </xdr:twoCellAnchor>
  <xdr:twoCellAnchor editAs="oneCell">
    <xdr:from>
      <xdr:col>0</xdr:col>
      <xdr:colOff>274320</xdr:colOff>
      <xdr:row>166</xdr:row>
      <xdr:rowOff>60960</xdr:rowOff>
    </xdr:from>
    <xdr:to>
      <xdr:col>6</xdr:col>
      <xdr:colOff>107256</xdr:colOff>
      <xdr:row>188</xdr:row>
      <xdr:rowOff>76567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" y="42001440"/>
          <a:ext cx="6645216" cy="4038967"/>
        </a:xfrm>
        <a:prstGeom prst="rect">
          <a:avLst/>
        </a:prstGeom>
      </xdr:spPr>
    </xdr:pic>
    <xdr:clientData/>
  </xdr:twoCellAnchor>
  <xdr:twoCellAnchor editAs="oneCell">
    <xdr:from>
      <xdr:col>0</xdr:col>
      <xdr:colOff>845820</xdr:colOff>
      <xdr:row>189</xdr:row>
      <xdr:rowOff>15240</xdr:rowOff>
    </xdr:from>
    <xdr:to>
      <xdr:col>5</xdr:col>
      <xdr:colOff>1128260</xdr:colOff>
      <xdr:row>199</xdr:row>
      <xdr:rowOff>175432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820" y="46161960"/>
          <a:ext cx="5768840" cy="1988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55"/>
  <sheetViews>
    <sheetView tabSelected="1" zoomScaleNormal="100" workbookViewId="0">
      <selection activeCell="C6" sqref="C6"/>
    </sheetView>
  </sheetViews>
  <sheetFormatPr defaultColWidth="8.85546875" defaultRowHeight="15" x14ac:dyDescent="0.25"/>
  <cols>
    <col min="1" max="1" width="13.42578125" customWidth="1"/>
    <col min="2" max="2" width="11.28515625" customWidth="1"/>
    <col min="3" max="3" width="12.5703125" style="1" customWidth="1"/>
    <col min="4" max="4" width="32.28515625" customWidth="1"/>
    <col min="5" max="5" width="10.42578125" customWidth="1"/>
    <col min="6" max="6" width="19.42578125" customWidth="1"/>
    <col min="7" max="7" width="19.5703125" customWidth="1"/>
    <col min="8" max="8" width="9.140625" customWidth="1"/>
    <col min="9" max="9" width="9" customWidth="1"/>
    <col min="10" max="10" width="8.85546875" customWidth="1"/>
  </cols>
  <sheetData>
    <row r="1" spans="1:14" ht="18.600000000000001" customHeight="1" x14ac:dyDescent="0.3">
      <c r="A1" s="255" t="s">
        <v>0</v>
      </c>
      <c r="B1" s="256"/>
      <c r="C1" s="272"/>
      <c r="D1" s="272"/>
      <c r="E1" s="171" t="s">
        <v>1</v>
      </c>
      <c r="F1" s="263"/>
      <c r="G1" s="264"/>
    </row>
    <row r="2" spans="1:14" s="14" customFormat="1" ht="19.5" customHeight="1" x14ac:dyDescent="0.25">
      <c r="A2" s="281" t="s">
        <v>38</v>
      </c>
      <c r="B2" s="282"/>
      <c r="C2" s="282"/>
      <c r="D2" s="172"/>
      <c r="E2" s="225" t="s">
        <v>150</v>
      </c>
      <c r="F2" s="226"/>
      <c r="G2" s="229" t="s">
        <v>120</v>
      </c>
      <c r="H2" s="228"/>
    </row>
    <row r="3" spans="1:14" ht="15.75" x14ac:dyDescent="0.25">
      <c r="A3" s="281" t="s">
        <v>28</v>
      </c>
      <c r="B3" s="282"/>
      <c r="C3" s="282"/>
      <c r="D3" s="271"/>
      <c r="E3" s="271"/>
      <c r="F3" s="227" t="s">
        <v>156</v>
      </c>
      <c r="G3" s="173"/>
    </row>
    <row r="4" spans="1:14" ht="29.1" customHeight="1" thickBot="1" x14ac:dyDescent="0.3">
      <c r="A4" s="257" t="s">
        <v>145</v>
      </c>
      <c r="B4" s="258"/>
      <c r="C4" s="258"/>
      <c r="D4" s="258"/>
      <c r="E4" s="258"/>
      <c r="F4" s="258"/>
      <c r="G4" s="259"/>
    </row>
    <row r="5" spans="1:14" ht="10.15" customHeight="1" thickBot="1" x14ac:dyDescent="0.3">
      <c r="A5" s="71"/>
      <c r="B5" s="71"/>
      <c r="C5" s="71"/>
      <c r="D5" s="71"/>
      <c r="E5" s="72"/>
      <c r="F5" s="72"/>
      <c r="G5" s="72"/>
    </row>
    <row r="6" spans="1:14" ht="16.5" customHeight="1" thickTop="1" x14ac:dyDescent="0.25">
      <c r="A6" s="276" t="s">
        <v>12</v>
      </c>
      <c r="B6" s="161" t="str">
        <f>IF(OR(C6="Y",C6="N"),"OK","Y or N")</f>
        <v>Y or N</v>
      </c>
      <c r="C6" s="145"/>
      <c r="D6" s="265" t="s">
        <v>39</v>
      </c>
      <c r="E6" s="266"/>
      <c r="F6" s="266"/>
      <c r="G6" s="267"/>
    </row>
    <row r="7" spans="1:14" ht="24.6" customHeight="1" thickBot="1" x14ac:dyDescent="0.3">
      <c r="A7" s="277"/>
      <c r="B7" s="57" t="str">
        <f>IF(AND(C6="N",C7=0),"REVIEW","OK")</f>
        <v>OK</v>
      </c>
      <c r="C7" s="58"/>
      <c r="D7" s="268" t="s">
        <v>40</v>
      </c>
      <c r="E7" s="269"/>
      <c r="F7" s="269"/>
      <c r="G7" s="270"/>
    </row>
    <row r="8" spans="1:14" ht="9" customHeight="1" thickTop="1" thickBot="1" x14ac:dyDescent="0.3">
      <c r="A8" s="90"/>
      <c r="B8" s="85"/>
      <c r="C8" s="164"/>
      <c r="D8" s="91"/>
      <c r="E8" s="59"/>
      <c r="F8" s="59"/>
      <c r="G8" s="59"/>
    </row>
    <row r="9" spans="1:14" ht="20.45" customHeight="1" thickTop="1" x14ac:dyDescent="0.25">
      <c r="A9" s="278" t="s">
        <v>29</v>
      </c>
      <c r="B9" s="61">
        <v>1</v>
      </c>
      <c r="C9" s="62"/>
      <c r="D9" s="260" t="s">
        <v>11</v>
      </c>
      <c r="E9" s="261"/>
      <c r="F9" s="261"/>
      <c r="G9" s="262"/>
    </row>
    <row r="10" spans="1:14" ht="16.149999999999999" customHeight="1" x14ac:dyDescent="0.25">
      <c r="A10" s="279"/>
      <c r="B10" s="3">
        <v>2</v>
      </c>
      <c r="C10" s="39"/>
      <c r="D10" s="289" t="s">
        <v>58</v>
      </c>
      <c r="E10" s="290"/>
      <c r="F10" s="290"/>
      <c r="G10" s="291"/>
    </row>
    <row r="11" spans="1:14" ht="33.6" customHeight="1" x14ac:dyDescent="0.25">
      <c r="A11" s="279"/>
      <c r="B11" s="3">
        <v>3</v>
      </c>
      <c r="C11" s="70">
        <f>C51-C50</f>
        <v>0</v>
      </c>
      <c r="D11" s="336" t="s">
        <v>118</v>
      </c>
      <c r="E11" s="337"/>
      <c r="F11" s="337"/>
      <c r="G11" s="338"/>
      <c r="N11" s="48"/>
    </row>
    <row r="12" spans="1:14" ht="33.6" customHeight="1" x14ac:dyDescent="0.25">
      <c r="A12" s="279"/>
      <c r="B12" s="3" t="s">
        <v>114</v>
      </c>
      <c r="C12" s="220">
        <f>C50</f>
        <v>0</v>
      </c>
      <c r="D12" s="244" t="s">
        <v>137</v>
      </c>
      <c r="E12" s="245"/>
      <c r="F12" s="245"/>
      <c r="G12" s="246"/>
      <c r="N12" s="48"/>
    </row>
    <row r="13" spans="1:14" ht="19.5" customHeight="1" thickBot="1" x14ac:dyDescent="0.3">
      <c r="A13" s="280"/>
      <c r="B13" s="63">
        <v>4</v>
      </c>
      <c r="C13" s="175">
        <f>C12+C11+C10+C9</f>
        <v>0</v>
      </c>
      <c r="D13" s="343" t="s">
        <v>8</v>
      </c>
      <c r="E13" s="344"/>
      <c r="F13" s="344"/>
      <c r="G13" s="345"/>
    </row>
    <row r="14" spans="1:14" ht="7.15" customHeight="1" thickTop="1" thickBot="1" x14ac:dyDescent="0.3">
      <c r="A14" s="64"/>
      <c r="B14" s="65"/>
      <c r="C14" s="92"/>
      <c r="D14" s="93"/>
      <c r="E14" s="94"/>
      <c r="F14" s="94"/>
      <c r="G14" s="94"/>
    </row>
    <row r="15" spans="1:14" ht="25.9" customHeight="1" thickTop="1" thickBot="1" x14ac:dyDescent="0.3">
      <c r="A15" s="278" t="s">
        <v>34</v>
      </c>
      <c r="B15" s="67">
        <v>5</v>
      </c>
      <c r="C15" s="66">
        <f>C62</f>
        <v>0</v>
      </c>
      <c r="D15" s="241" t="s">
        <v>91</v>
      </c>
      <c r="E15" s="242"/>
      <c r="F15" s="242"/>
      <c r="G15" s="243"/>
    </row>
    <row r="16" spans="1:14" ht="24.6" customHeight="1" thickTop="1" thickBot="1" x14ac:dyDescent="0.3">
      <c r="A16" s="280"/>
      <c r="B16" s="68">
        <v>6</v>
      </c>
      <c r="C16" s="69">
        <f>SUM(C13:C15)</f>
        <v>0</v>
      </c>
      <c r="D16" s="238" t="s">
        <v>33</v>
      </c>
      <c r="E16" s="239"/>
      <c r="F16" s="239"/>
      <c r="G16" s="240"/>
    </row>
    <row r="17" spans="1:7" ht="8.4499999999999993" customHeight="1" thickTop="1" thickBot="1" x14ac:dyDescent="0.3">
      <c r="A17" s="49"/>
      <c r="B17" s="95"/>
      <c r="C17" s="21"/>
      <c r="D17" s="10"/>
      <c r="E17" s="10"/>
      <c r="F17" s="10"/>
      <c r="G17" s="10"/>
    </row>
    <row r="18" spans="1:7" ht="19.350000000000001" customHeight="1" thickTop="1" x14ac:dyDescent="0.25">
      <c r="A18" s="60"/>
      <c r="B18" s="283">
        <v>7</v>
      </c>
      <c r="C18" s="286" t="str">
        <f>IF(AND(D19="X",D20&lt;&gt;"X",D21&lt;&gt;"X"),10404,IF(AND(D19&lt;&gt;"X",D20="X",D21&lt;&gt;"X"),19764,IF(AND(D19&lt;&gt;"X",D20&lt;&gt;"X",D21="X"),27048,"$0.00")))</f>
        <v>$0.00</v>
      </c>
      <c r="D18" s="273" t="s">
        <v>100</v>
      </c>
      <c r="E18" s="274"/>
      <c r="F18" s="274"/>
      <c r="G18" s="275"/>
    </row>
    <row r="19" spans="1:7" ht="24.6" customHeight="1" x14ac:dyDescent="0.25">
      <c r="A19" s="74"/>
      <c r="B19" s="284"/>
      <c r="C19" s="287"/>
      <c r="D19" s="165"/>
      <c r="E19" s="253" t="s">
        <v>146</v>
      </c>
      <c r="F19" s="253"/>
      <c r="G19" s="254"/>
    </row>
    <row r="20" spans="1:7" ht="16.350000000000001" customHeight="1" x14ac:dyDescent="0.25">
      <c r="A20" s="74"/>
      <c r="B20" s="284"/>
      <c r="C20" s="287"/>
      <c r="D20" s="166"/>
      <c r="E20" s="18" t="s">
        <v>147</v>
      </c>
      <c r="F20" s="83"/>
      <c r="G20" s="75"/>
    </row>
    <row r="21" spans="1:7" ht="16.350000000000001" customHeight="1" x14ac:dyDescent="0.25">
      <c r="A21" s="74"/>
      <c r="B21" s="285"/>
      <c r="C21" s="288"/>
      <c r="D21" s="166"/>
      <c r="E21" s="147" t="s">
        <v>153</v>
      </c>
      <c r="F21" s="146"/>
      <c r="G21" s="76"/>
    </row>
    <row r="22" spans="1:7" ht="32.1" customHeight="1" x14ac:dyDescent="0.25">
      <c r="A22" s="247" t="s">
        <v>30</v>
      </c>
      <c r="B22" s="54">
        <v>8</v>
      </c>
      <c r="C22" s="320">
        <f>IF(C6="Y",E23,G23)</f>
        <v>0</v>
      </c>
      <c r="D22" s="322" t="s">
        <v>151</v>
      </c>
      <c r="E22" s="323"/>
      <c r="F22" s="323"/>
      <c r="G22" s="324"/>
    </row>
    <row r="23" spans="1:7" ht="21.75" customHeight="1" x14ac:dyDescent="0.25">
      <c r="A23" s="247"/>
      <c r="B23" s="55"/>
      <c r="C23" s="321"/>
      <c r="D23" s="51" t="s">
        <v>9</v>
      </c>
      <c r="E23" s="50">
        <f>IF(((C13-C12)*1.25*0.03)&lt;=3975.54,(C13-C12)*1.25*0.03,3975.54)</f>
        <v>0</v>
      </c>
      <c r="F23" s="51" t="s">
        <v>10</v>
      </c>
      <c r="G23" s="77">
        <f>IF(((C13+C7-C12)*0.03)&lt;=3975.54,(C13+C7-C12)*0.03,3975.54)</f>
        <v>0</v>
      </c>
    </row>
    <row r="24" spans="1:7" ht="32.1" customHeight="1" x14ac:dyDescent="0.25">
      <c r="A24" s="247"/>
      <c r="B24" s="54" t="s">
        <v>112</v>
      </c>
      <c r="C24" s="248">
        <f>IF(C6="Y",E25,G25)</f>
        <v>0</v>
      </c>
      <c r="D24" s="250" t="s">
        <v>138</v>
      </c>
      <c r="E24" s="251"/>
      <c r="F24" s="251"/>
      <c r="G24" s="252"/>
    </row>
    <row r="25" spans="1:7" ht="21.75" customHeight="1" x14ac:dyDescent="0.25">
      <c r="A25" s="247"/>
      <c r="B25" s="55"/>
      <c r="C25" s="249"/>
      <c r="D25" s="217" t="s">
        <v>9</v>
      </c>
      <c r="E25" s="215">
        <f>(C12)*1.25*0.03</f>
        <v>0</v>
      </c>
      <c r="F25" s="218" t="s">
        <v>10</v>
      </c>
      <c r="G25" s="219">
        <f>C12*0.03</f>
        <v>0</v>
      </c>
    </row>
    <row r="26" spans="1:7" ht="37.35" customHeight="1" x14ac:dyDescent="0.25">
      <c r="A26" s="78"/>
      <c r="B26" s="56">
        <v>9</v>
      </c>
      <c r="C26" s="320">
        <f>IF(C6="Y",E27,G27)</f>
        <v>0</v>
      </c>
      <c r="D26" s="325" t="s">
        <v>149</v>
      </c>
      <c r="E26" s="326"/>
      <c r="F26" s="326"/>
      <c r="G26" s="327"/>
    </row>
    <row r="27" spans="1:7" ht="16.5" customHeight="1" x14ac:dyDescent="0.25">
      <c r="A27" s="79"/>
      <c r="B27" s="53"/>
      <c r="C27" s="321"/>
      <c r="D27" s="52" t="s">
        <v>9</v>
      </c>
      <c r="E27" s="50">
        <f>SUM(C13-C12)*1.25*0.12</f>
        <v>0</v>
      </c>
      <c r="F27" s="52" t="s">
        <v>10</v>
      </c>
      <c r="G27" s="80">
        <f>(C13+C7-C12)*0.12</f>
        <v>0</v>
      </c>
    </row>
    <row r="28" spans="1:7" ht="37.35" customHeight="1" x14ac:dyDescent="0.25">
      <c r="A28" s="78"/>
      <c r="B28" s="56" t="s">
        <v>113</v>
      </c>
      <c r="C28" s="248">
        <f>IF(C6="Y",E29,G29)</f>
        <v>0</v>
      </c>
      <c r="D28" s="390" t="s">
        <v>119</v>
      </c>
      <c r="E28" s="391"/>
      <c r="F28" s="391"/>
      <c r="G28" s="392"/>
    </row>
    <row r="29" spans="1:7" ht="16.5" customHeight="1" x14ac:dyDescent="0.25">
      <c r="A29" s="79"/>
      <c r="B29" s="53"/>
      <c r="C29" s="249"/>
      <c r="D29" s="214" t="s">
        <v>9</v>
      </c>
      <c r="E29" s="215">
        <f>C12*1.25*0.12</f>
        <v>0</v>
      </c>
      <c r="F29" s="214" t="s">
        <v>10</v>
      </c>
      <c r="G29" s="216">
        <f>C12*0.12</f>
        <v>0</v>
      </c>
    </row>
    <row r="30" spans="1:7" ht="32.25" customHeight="1" thickBot="1" x14ac:dyDescent="0.3">
      <c r="A30" s="81"/>
      <c r="B30" s="82">
        <v>10</v>
      </c>
      <c r="C30" s="162">
        <f>E107</f>
        <v>0</v>
      </c>
      <c r="D30" s="292" t="s">
        <v>106</v>
      </c>
      <c r="E30" s="293"/>
      <c r="F30" s="293"/>
      <c r="G30" s="294"/>
    </row>
    <row r="31" spans="1:7" ht="10.15" customHeight="1" thickTop="1" thickBot="1" x14ac:dyDescent="0.3">
      <c r="A31" s="85"/>
      <c r="B31" s="96"/>
      <c r="C31" s="97"/>
      <c r="D31" s="49"/>
      <c r="E31" s="49"/>
      <c r="F31" s="49"/>
      <c r="G31" s="73"/>
    </row>
    <row r="32" spans="1:7" ht="44.25" customHeight="1" thickTop="1" x14ac:dyDescent="0.25">
      <c r="A32" s="297" t="s">
        <v>13</v>
      </c>
      <c r="B32" s="299">
        <v>11</v>
      </c>
      <c r="C32" s="331">
        <f>SUM(C30+C26+C22+C18+C16+C7)</f>
        <v>0</v>
      </c>
      <c r="D32" s="314" t="s">
        <v>37</v>
      </c>
      <c r="E32" s="315"/>
      <c r="F32" s="315"/>
      <c r="G32" s="316"/>
    </row>
    <row r="33" spans="1:7" ht="14.1" customHeight="1" thickBot="1" x14ac:dyDescent="0.3">
      <c r="A33" s="298"/>
      <c r="B33" s="300"/>
      <c r="C33" s="332"/>
      <c r="D33" s="317"/>
      <c r="E33" s="318"/>
      <c r="F33" s="318"/>
      <c r="G33" s="319"/>
    </row>
    <row r="34" spans="1:7" ht="7.15" customHeight="1" thickTop="1" thickBot="1" x14ac:dyDescent="0.3">
      <c r="A34" s="84"/>
      <c r="B34" s="85"/>
      <c r="C34" s="86"/>
      <c r="D34" s="87"/>
      <c r="E34" s="87"/>
      <c r="F34" s="87"/>
      <c r="G34" s="87"/>
    </row>
    <row r="35" spans="1:7" ht="57.6" customHeight="1" thickTop="1" thickBot="1" x14ac:dyDescent="0.3">
      <c r="A35" s="88" t="s">
        <v>35</v>
      </c>
      <c r="B35" s="132">
        <v>12</v>
      </c>
      <c r="C35" s="131" t="s">
        <v>136</v>
      </c>
      <c r="D35" s="307" t="s">
        <v>139</v>
      </c>
      <c r="E35" s="308"/>
      <c r="F35" s="308"/>
      <c r="G35" s="309"/>
    </row>
    <row r="36" spans="1:7" ht="9" customHeight="1" thickTop="1" x14ac:dyDescent="0.25">
      <c r="A36" s="10"/>
      <c r="B36" s="10"/>
      <c r="C36" s="21"/>
      <c r="D36" s="10"/>
      <c r="E36" s="10"/>
      <c r="F36" s="10"/>
      <c r="G36" s="10"/>
    </row>
    <row r="37" spans="1:7" ht="19.5" thickBot="1" x14ac:dyDescent="0.35">
      <c r="A37" s="301" t="s">
        <v>0</v>
      </c>
      <c r="B37" s="301"/>
      <c r="C37" s="296"/>
      <c r="D37" s="296"/>
      <c r="E37" s="5" t="s">
        <v>1</v>
      </c>
      <c r="F37" s="296"/>
      <c r="G37" s="296"/>
    </row>
    <row r="38" spans="1:7" ht="11.1" customHeight="1" x14ac:dyDescent="0.25">
      <c r="A38" s="6"/>
      <c r="B38" s="6"/>
      <c r="C38" s="7"/>
      <c r="D38" s="8"/>
      <c r="E38" s="9"/>
      <c r="F38" s="10"/>
      <c r="G38" s="10"/>
    </row>
    <row r="39" spans="1:7" ht="24" customHeight="1" x14ac:dyDescent="0.35">
      <c r="A39" s="306" t="s">
        <v>155</v>
      </c>
      <c r="B39" s="306"/>
      <c r="C39" s="306"/>
      <c r="D39" s="306"/>
      <c r="E39" s="306"/>
      <c r="F39" s="306"/>
      <c r="G39" s="306"/>
    </row>
    <row r="40" spans="1:7" ht="19.350000000000001" customHeight="1" x14ac:dyDescent="0.35">
      <c r="A40" s="306" t="s">
        <v>2</v>
      </c>
      <c r="B40" s="306"/>
      <c r="C40" s="306"/>
      <c r="D40" s="306"/>
      <c r="E40" s="306"/>
      <c r="F40" s="306"/>
      <c r="G40" s="306"/>
    </row>
    <row r="41" spans="1:7" ht="15" customHeight="1" thickBot="1" x14ac:dyDescent="0.4">
      <c r="A41" s="11"/>
      <c r="B41" s="8"/>
      <c r="C41" s="12"/>
      <c r="D41" s="8"/>
      <c r="E41" s="8"/>
      <c r="F41" s="8"/>
      <c r="G41" s="8"/>
    </row>
    <row r="42" spans="1:7" ht="21.6" customHeight="1" thickTop="1" x14ac:dyDescent="0.25">
      <c r="A42" s="310" t="s">
        <v>25</v>
      </c>
      <c r="B42" s="311"/>
      <c r="C42" s="311"/>
      <c r="D42" s="311"/>
      <c r="E42" s="311"/>
      <c r="F42" s="311"/>
      <c r="G42" s="312"/>
    </row>
    <row r="43" spans="1:7" ht="38.1" customHeight="1" thickBot="1" x14ac:dyDescent="0.3">
      <c r="A43" s="98"/>
      <c r="B43" s="302" t="s">
        <v>45</v>
      </c>
      <c r="C43" s="302"/>
      <c r="D43" s="302"/>
      <c r="E43" s="302"/>
      <c r="F43" s="302"/>
      <c r="G43" s="99"/>
    </row>
    <row r="44" spans="1:7" ht="29.25" customHeight="1" x14ac:dyDescent="0.25">
      <c r="A44" s="100" t="s">
        <v>3</v>
      </c>
      <c r="B44" s="13" t="s">
        <v>67</v>
      </c>
      <c r="C44" s="2"/>
      <c r="D44" s="303" t="s">
        <v>42</v>
      </c>
      <c r="E44" s="304"/>
      <c r="F44" s="304"/>
      <c r="G44" s="305"/>
    </row>
    <row r="45" spans="1:7" ht="15" customHeight="1" x14ac:dyDescent="0.25">
      <c r="A45" s="101"/>
      <c r="B45" s="13" t="s">
        <v>68</v>
      </c>
      <c r="C45" s="34"/>
      <c r="D45" s="289" t="s">
        <v>43</v>
      </c>
      <c r="E45" s="290"/>
      <c r="F45" s="290"/>
      <c r="G45" s="291"/>
    </row>
    <row r="46" spans="1:7" ht="15" customHeight="1" x14ac:dyDescent="0.25">
      <c r="A46" s="102"/>
      <c r="B46" s="13" t="s">
        <v>69</v>
      </c>
      <c r="C46" s="2"/>
      <c r="D46" s="366" t="s">
        <v>50</v>
      </c>
      <c r="E46" s="367"/>
      <c r="F46" s="367"/>
      <c r="G46" s="368"/>
    </row>
    <row r="47" spans="1:7" ht="33.75" customHeight="1" x14ac:dyDescent="0.25">
      <c r="A47" s="101"/>
      <c r="B47" s="13" t="s">
        <v>70</v>
      </c>
      <c r="C47" s="2"/>
      <c r="D47" s="363" t="s">
        <v>44</v>
      </c>
      <c r="E47" s="364"/>
      <c r="F47" s="364"/>
      <c r="G47" s="365"/>
    </row>
    <row r="48" spans="1:7" x14ac:dyDescent="0.25">
      <c r="A48" s="101"/>
      <c r="B48" s="13" t="s">
        <v>71</v>
      </c>
      <c r="C48" s="2"/>
      <c r="D48" s="38" t="s">
        <v>41</v>
      </c>
      <c r="E48" s="328"/>
      <c r="F48" s="329"/>
      <c r="G48" s="330"/>
    </row>
    <row r="49" spans="1:7" ht="15.75" customHeight="1" thickBot="1" x14ac:dyDescent="0.3">
      <c r="A49" s="101"/>
      <c r="B49" s="15" t="s">
        <v>72</v>
      </c>
      <c r="C49" s="33"/>
      <c r="D49" s="38" t="s">
        <v>41</v>
      </c>
      <c r="E49" s="372"/>
      <c r="F49" s="373"/>
      <c r="G49" s="374"/>
    </row>
    <row r="50" spans="1:7" ht="15.75" customHeight="1" thickBot="1" x14ac:dyDescent="0.3">
      <c r="A50" s="101"/>
      <c r="B50" s="15" t="s">
        <v>73</v>
      </c>
      <c r="C50" s="222"/>
      <c r="D50" s="221" t="s">
        <v>115</v>
      </c>
      <c r="E50" s="359"/>
      <c r="F50" s="360"/>
      <c r="G50" s="361"/>
    </row>
    <row r="51" spans="1:7" ht="33.75" customHeight="1" thickTop="1" thickBot="1" x14ac:dyDescent="0.3">
      <c r="A51" s="103"/>
      <c r="B51" s="104" t="s">
        <v>117</v>
      </c>
      <c r="C51" s="105">
        <f>SUM(C44:C50)</f>
        <v>0</v>
      </c>
      <c r="D51" s="353" t="s">
        <v>116</v>
      </c>
      <c r="E51" s="354"/>
      <c r="F51" s="354"/>
      <c r="G51" s="355"/>
    </row>
    <row r="52" spans="1:7" ht="12" customHeight="1" thickTop="1" thickBot="1" x14ac:dyDescent="0.3">
      <c r="A52" s="362"/>
      <c r="B52" s="362"/>
      <c r="C52" s="362"/>
      <c r="D52" s="362"/>
      <c r="E52" s="362"/>
      <c r="F52" s="362"/>
      <c r="G52" s="362"/>
    </row>
    <row r="53" spans="1:7" ht="20.45" customHeight="1" thickTop="1" x14ac:dyDescent="0.25">
      <c r="A53" s="310" t="s">
        <v>26</v>
      </c>
      <c r="B53" s="311"/>
      <c r="C53" s="311"/>
      <c r="D53" s="311"/>
      <c r="E53" s="311"/>
      <c r="F53" s="311"/>
      <c r="G53" s="312"/>
    </row>
    <row r="54" spans="1:7" ht="29.25" customHeight="1" thickBot="1" x14ac:dyDescent="0.3">
      <c r="A54" s="98"/>
      <c r="B54" s="302" t="s">
        <v>46</v>
      </c>
      <c r="C54" s="302"/>
      <c r="D54" s="302"/>
      <c r="E54" s="302"/>
      <c r="F54" s="302"/>
      <c r="G54" s="99"/>
    </row>
    <row r="55" spans="1:7" ht="43.5" customHeight="1" x14ac:dyDescent="0.25">
      <c r="A55" s="106" t="s">
        <v>3</v>
      </c>
      <c r="B55" s="127" t="s">
        <v>74</v>
      </c>
      <c r="C55" s="35">
        <v>0</v>
      </c>
      <c r="D55" s="369" t="s">
        <v>47</v>
      </c>
      <c r="E55" s="370"/>
      <c r="F55" s="370"/>
      <c r="G55" s="371"/>
    </row>
    <row r="56" spans="1:7" ht="30" customHeight="1" x14ac:dyDescent="0.25">
      <c r="A56" s="107"/>
      <c r="B56" s="13" t="s">
        <v>75</v>
      </c>
      <c r="C56" s="36">
        <v>0</v>
      </c>
      <c r="D56" s="356" t="s">
        <v>48</v>
      </c>
      <c r="E56" s="357"/>
      <c r="F56" s="357"/>
      <c r="G56" s="358"/>
    </row>
    <row r="57" spans="1:7" ht="28.5" customHeight="1" x14ac:dyDescent="0.25">
      <c r="A57" s="108"/>
      <c r="B57" s="128" t="s">
        <v>76</v>
      </c>
      <c r="C57" s="36">
        <v>0</v>
      </c>
      <c r="D57" s="333" t="s">
        <v>51</v>
      </c>
      <c r="E57" s="334"/>
      <c r="F57" s="334"/>
      <c r="G57" s="335"/>
    </row>
    <row r="58" spans="1:7" ht="15" customHeight="1" x14ac:dyDescent="0.25">
      <c r="A58" s="108"/>
      <c r="B58" s="128" t="s">
        <v>77</v>
      </c>
      <c r="C58" s="36">
        <v>0</v>
      </c>
      <c r="D58" s="336" t="s">
        <v>49</v>
      </c>
      <c r="E58" s="337"/>
      <c r="F58" s="337"/>
      <c r="G58" s="338"/>
    </row>
    <row r="59" spans="1:7" ht="15" customHeight="1" x14ac:dyDescent="0.25">
      <c r="A59" s="108"/>
      <c r="B59" s="128" t="s">
        <v>78</v>
      </c>
      <c r="C59" s="37"/>
      <c r="D59" s="336" t="s">
        <v>52</v>
      </c>
      <c r="E59" s="337"/>
      <c r="F59" s="337"/>
      <c r="G59" s="338"/>
    </row>
    <row r="60" spans="1:7" ht="15" customHeight="1" x14ac:dyDescent="0.25">
      <c r="A60" s="108"/>
      <c r="B60" s="13" t="s">
        <v>79</v>
      </c>
      <c r="C60" s="43"/>
      <c r="D60" s="111" t="s">
        <v>41</v>
      </c>
      <c r="E60" s="339" t="s">
        <v>136</v>
      </c>
      <c r="F60" s="340"/>
      <c r="G60" s="341"/>
    </row>
    <row r="61" spans="1:7" ht="16.5" customHeight="1" x14ac:dyDescent="0.25">
      <c r="A61" s="108"/>
      <c r="B61" s="13" t="s">
        <v>80</v>
      </c>
      <c r="C61" s="43"/>
      <c r="D61" s="111" t="s">
        <v>41</v>
      </c>
      <c r="E61" s="339"/>
      <c r="F61" s="340"/>
      <c r="G61" s="341"/>
    </row>
    <row r="62" spans="1:7" ht="30" customHeight="1" thickBot="1" x14ac:dyDescent="0.3">
      <c r="A62" s="103"/>
      <c r="B62" s="109" t="s">
        <v>81</v>
      </c>
      <c r="C62" s="110">
        <f>SUM(C55:C61)</f>
        <v>0</v>
      </c>
      <c r="D62" s="343" t="s">
        <v>82</v>
      </c>
      <c r="E62" s="344"/>
      <c r="F62" s="344"/>
      <c r="G62" s="345"/>
    </row>
    <row r="63" spans="1:7" ht="18" customHeight="1" thickTop="1" x14ac:dyDescent="0.25">
      <c r="A63" s="8"/>
      <c r="B63" s="8"/>
      <c r="C63" s="346"/>
      <c r="D63" s="346"/>
      <c r="E63" s="346"/>
      <c r="F63" s="346"/>
      <c r="G63" s="8"/>
    </row>
    <row r="64" spans="1:7" ht="18.75" customHeight="1" x14ac:dyDescent="0.25">
      <c r="A64" s="379" t="s">
        <v>56</v>
      </c>
      <c r="B64" s="379"/>
      <c r="C64" s="379"/>
      <c r="D64" s="379"/>
      <c r="E64" s="379"/>
      <c r="F64" s="379"/>
      <c r="G64" s="379"/>
    </row>
    <row r="65" spans="1:7" ht="28.5" customHeight="1" thickBot="1" x14ac:dyDescent="0.3">
      <c r="A65" s="313" t="s">
        <v>4</v>
      </c>
      <c r="B65" s="313"/>
      <c r="C65" s="389"/>
      <c r="D65" s="389"/>
      <c r="E65" s="10"/>
      <c r="F65" s="117" t="s">
        <v>5</v>
      </c>
      <c r="G65" s="116"/>
    </row>
    <row r="66" spans="1:7" ht="28.5" customHeight="1" thickBot="1" x14ac:dyDescent="0.3">
      <c r="A66" s="313" t="s">
        <v>6</v>
      </c>
      <c r="B66" s="313"/>
      <c r="C66" s="380"/>
      <c r="D66" s="380"/>
      <c r="E66" s="18" t="s">
        <v>14</v>
      </c>
      <c r="F66" s="117" t="s">
        <v>5</v>
      </c>
      <c r="G66" s="31"/>
    </row>
    <row r="67" spans="1:7" ht="30" customHeight="1" thickBot="1" x14ac:dyDescent="0.3">
      <c r="A67" s="313" t="s">
        <v>27</v>
      </c>
      <c r="B67" s="313"/>
      <c r="C67" s="380"/>
      <c r="D67" s="380"/>
      <c r="E67" s="18" t="s">
        <v>14</v>
      </c>
      <c r="F67" s="117" t="s">
        <v>5</v>
      </c>
      <c r="G67" s="31"/>
    </row>
    <row r="68" spans="1:7" ht="30" customHeight="1" thickBot="1" x14ac:dyDescent="0.3">
      <c r="A68" s="313" t="s">
        <v>7</v>
      </c>
      <c r="B68" s="313"/>
      <c r="C68" s="112"/>
      <c r="D68" s="112"/>
      <c r="E68" s="10"/>
      <c r="F68" s="117" t="s">
        <v>5</v>
      </c>
      <c r="G68" s="32"/>
    </row>
    <row r="69" spans="1:7" ht="25.5" customHeight="1" thickBot="1" x14ac:dyDescent="0.3">
      <c r="A69" s="30"/>
      <c r="B69" s="30"/>
      <c r="C69" s="112"/>
      <c r="D69" s="112"/>
      <c r="E69" s="10"/>
      <c r="F69" s="30"/>
      <c r="G69" s="17"/>
    </row>
    <row r="70" spans="1:7" ht="36.75" customHeight="1" thickBot="1" x14ac:dyDescent="0.3">
      <c r="A70" s="347" t="s">
        <v>111</v>
      </c>
      <c r="B70" s="348"/>
      <c r="C70" s="348"/>
      <c r="D70" s="348"/>
      <c r="E70" s="348"/>
      <c r="F70" s="348"/>
      <c r="G70" s="349"/>
    </row>
    <row r="71" spans="1:7" x14ac:dyDescent="0.25">
      <c r="A71" s="30"/>
      <c r="B71" s="30"/>
      <c r="C71" s="10"/>
      <c r="D71" s="10"/>
      <c r="E71" s="10"/>
      <c r="F71" s="30"/>
      <c r="G71" s="30"/>
    </row>
    <row r="72" spans="1:7" ht="1.9" customHeight="1" x14ac:dyDescent="0.25">
      <c r="A72" s="30"/>
      <c r="B72" s="30"/>
      <c r="C72" s="10"/>
      <c r="D72" s="10"/>
      <c r="E72" s="10"/>
      <c r="F72" s="30"/>
      <c r="G72" s="30"/>
    </row>
    <row r="73" spans="1:7" ht="21" customHeight="1" x14ac:dyDescent="0.25">
      <c r="A73" s="350" t="s">
        <v>15</v>
      </c>
      <c r="B73" s="351"/>
      <c r="C73" s="351"/>
      <c r="D73" s="351"/>
      <c r="E73" s="351"/>
      <c r="F73" s="351"/>
      <c r="G73" s="352"/>
    </row>
    <row r="74" spans="1:7" ht="18.75" customHeight="1" x14ac:dyDescent="0.25">
      <c r="A74" s="350" t="s">
        <v>152</v>
      </c>
      <c r="B74" s="351"/>
      <c r="C74" s="351"/>
      <c r="D74" s="351"/>
      <c r="E74" s="351"/>
      <c r="F74" s="351"/>
      <c r="G74" s="352"/>
    </row>
    <row r="75" spans="1:7" x14ac:dyDescent="0.25">
      <c r="A75" s="19"/>
      <c r="B75" s="342"/>
      <c r="C75" s="342"/>
      <c r="D75" s="342"/>
      <c r="E75" s="10"/>
      <c r="F75" s="19"/>
      <c r="G75" s="20"/>
    </row>
    <row r="76" spans="1:7" ht="19.5" thickBot="1" x14ac:dyDescent="0.35">
      <c r="A76" s="388" t="s">
        <v>0</v>
      </c>
      <c r="B76" s="388"/>
      <c r="C76" s="237">
        <f xml:space="preserve"> (C1)</f>
        <v>0</v>
      </c>
      <c r="D76" s="237"/>
      <c r="E76" s="89" t="s">
        <v>1</v>
      </c>
      <c r="F76" s="237">
        <f xml:space="preserve"> (F1)</f>
        <v>0</v>
      </c>
      <c r="G76" s="237"/>
    </row>
    <row r="77" spans="1:7" ht="15.75" customHeight="1" x14ac:dyDescent="0.25">
      <c r="A77" s="19"/>
      <c r="B77" s="10"/>
      <c r="C77" s="21"/>
      <c r="D77" s="10"/>
      <c r="E77" s="10"/>
      <c r="F77" s="10"/>
      <c r="G77" s="10"/>
    </row>
    <row r="78" spans="1:7" x14ac:dyDescent="0.25">
      <c r="A78" s="295" t="s">
        <v>16</v>
      </c>
      <c r="B78" s="295"/>
      <c r="C78" s="295"/>
      <c r="D78" s="378">
        <f>C1</f>
        <v>0</v>
      </c>
      <c r="E78" s="378"/>
      <c r="F78" s="378"/>
      <c r="G78" s="378"/>
    </row>
    <row r="79" spans="1:7" ht="23.1" customHeight="1" x14ac:dyDescent="0.25">
      <c r="A79" s="295" t="s">
        <v>17</v>
      </c>
      <c r="B79" s="295"/>
      <c r="C79" s="295"/>
      <c r="D79" s="384"/>
      <c r="E79" s="384"/>
      <c r="F79" s="384"/>
      <c r="G79" s="384"/>
    </row>
    <row r="80" spans="1:7" ht="10.35" customHeight="1" x14ac:dyDescent="0.25">
      <c r="A80" s="113"/>
      <c r="B80" s="51"/>
      <c r="C80" s="51"/>
      <c r="D80" s="114"/>
      <c r="E80" s="114"/>
      <c r="F80" s="114"/>
      <c r="G80" s="114"/>
    </row>
    <row r="81" spans="1:7" x14ac:dyDescent="0.25">
      <c r="A81" s="16" t="s">
        <v>18</v>
      </c>
      <c r="B81" s="10"/>
      <c r="C81" s="22" t="s">
        <v>19</v>
      </c>
      <c r="D81" s="10"/>
      <c r="E81" s="10"/>
      <c r="F81" s="10"/>
      <c r="G81" s="16" t="s">
        <v>20</v>
      </c>
    </row>
    <row r="82" spans="1:7" x14ac:dyDescent="0.25">
      <c r="A82" s="16" t="s">
        <v>21</v>
      </c>
      <c r="C82" s="23" t="s">
        <v>22</v>
      </c>
      <c r="D82" s="24"/>
      <c r="E82" s="25"/>
      <c r="F82" s="25"/>
      <c r="G82" s="26" t="s">
        <v>23</v>
      </c>
    </row>
    <row r="83" spans="1:7" ht="15" customHeight="1" x14ac:dyDescent="0.25">
      <c r="A83" s="118">
        <f>C9</f>
        <v>0</v>
      </c>
      <c r="B83" s="44" t="s">
        <v>90</v>
      </c>
      <c r="C83" s="45"/>
      <c r="D83" s="381" t="s">
        <v>93</v>
      </c>
      <c r="E83" s="382"/>
      <c r="F83" s="383"/>
      <c r="G83" s="42">
        <f>C83+A83</f>
        <v>0</v>
      </c>
    </row>
    <row r="84" spans="1:7" x14ac:dyDescent="0.25">
      <c r="A84" s="130">
        <f>C10</f>
        <v>0</v>
      </c>
      <c r="B84" s="44" t="s">
        <v>31</v>
      </c>
      <c r="C84" s="27"/>
      <c r="D84" s="385" t="s">
        <v>24</v>
      </c>
      <c r="E84" s="386"/>
      <c r="F84" s="387"/>
      <c r="G84" s="42">
        <f>C84+A84</f>
        <v>0</v>
      </c>
    </row>
    <row r="85" spans="1:7" ht="15" customHeight="1" x14ac:dyDescent="0.25">
      <c r="A85" s="124">
        <f>C51</f>
        <v>0</v>
      </c>
      <c r="B85" s="4" t="s">
        <v>94</v>
      </c>
      <c r="C85" s="27"/>
      <c r="D85" s="381" t="s">
        <v>83</v>
      </c>
      <c r="E85" s="382"/>
      <c r="F85" s="383"/>
      <c r="G85" s="42">
        <f>SUM(A85+C85)</f>
        <v>0</v>
      </c>
    </row>
    <row r="86" spans="1:7" ht="15" customHeight="1" x14ac:dyDescent="0.25">
      <c r="A86" s="125">
        <f>C62</f>
        <v>0</v>
      </c>
      <c r="B86" s="4" t="s">
        <v>86</v>
      </c>
      <c r="C86" s="27"/>
      <c r="D86" s="381" t="s">
        <v>84</v>
      </c>
      <c r="E86" s="382"/>
      <c r="F86" s="383"/>
      <c r="G86" s="41">
        <f>SUM(A86+C86)</f>
        <v>0</v>
      </c>
    </row>
    <row r="87" spans="1:7" ht="15" customHeight="1" x14ac:dyDescent="0.25">
      <c r="A87" s="129" t="str">
        <f>C18</f>
        <v>$0.00</v>
      </c>
      <c r="B87" s="44" t="s">
        <v>87</v>
      </c>
      <c r="C87" s="45"/>
      <c r="D87" s="381" t="s">
        <v>85</v>
      </c>
      <c r="E87" s="382"/>
      <c r="F87" s="383"/>
      <c r="G87" s="41">
        <f t="shared" ref="G87:G91" si="0">SUM(A87,C87)</f>
        <v>0</v>
      </c>
    </row>
    <row r="88" spans="1:7" ht="15" customHeight="1" x14ac:dyDescent="0.25">
      <c r="A88" s="40">
        <f>C7</f>
        <v>0</v>
      </c>
      <c r="B88" s="135" t="s">
        <v>95</v>
      </c>
      <c r="C88" s="45"/>
      <c r="D88" s="381" t="s">
        <v>96</v>
      </c>
      <c r="E88" s="382"/>
      <c r="F88" s="383"/>
      <c r="G88" s="41">
        <f t="shared" si="0"/>
        <v>0</v>
      </c>
    </row>
    <row r="89" spans="1:7" ht="15" customHeight="1" x14ac:dyDescent="0.25">
      <c r="A89" s="118">
        <f>C22</f>
        <v>0</v>
      </c>
      <c r="B89" s="44" t="s">
        <v>88</v>
      </c>
      <c r="C89" s="45"/>
      <c r="D89" s="381" t="s">
        <v>57</v>
      </c>
      <c r="E89" s="382"/>
      <c r="F89" s="383"/>
      <c r="G89" s="41">
        <f t="shared" si="0"/>
        <v>0</v>
      </c>
    </row>
    <row r="90" spans="1:7" ht="15" customHeight="1" x14ac:dyDescent="0.25">
      <c r="A90" s="118">
        <f>C26</f>
        <v>0</v>
      </c>
      <c r="B90" s="46" t="s">
        <v>89</v>
      </c>
      <c r="C90" s="45"/>
      <c r="D90" s="381" t="s">
        <v>66</v>
      </c>
      <c r="E90" s="382"/>
      <c r="F90" s="383"/>
      <c r="G90" s="41">
        <f t="shared" si="0"/>
        <v>0</v>
      </c>
    </row>
    <row r="91" spans="1:7" ht="15" customHeight="1" x14ac:dyDescent="0.25">
      <c r="A91" s="118">
        <f>C30</f>
        <v>0</v>
      </c>
      <c r="B91" s="47" t="s">
        <v>90</v>
      </c>
      <c r="C91" s="45"/>
      <c r="D91" s="375" t="s">
        <v>53</v>
      </c>
      <c r="E91" s="376"/>
      <c r="F91" s="377"/>
      <c r="G91" s="41">
        <f t="shared" si="0"/>
        <v>0</v>
      </c>
    </row>
    <row r="92" spans="1:7" ht="15" customHeight="1" x14ac:dyDescent="0.25">
      <c r="A92" s="10"/>
      <c r="B92" s="10"/>
      <c r="C92" s="21"/>
      <c r="D92" s="10"/>
      <c r="E92" s="10"/>
      <c r="F92" s="10"/>
    </row>
    <row r="93" spans="1:7" ht="15" customHeight="1" x14ac:dyDescent="0.25">
      <c r="A93" s="10"/>
      <c r="B93" s="21"/>
      <c r="C93" s="21"/>
      <c r="D93" s="10"/>
      <c r="E93" s="10"/>
      <c r="F93" s="10"/>
      <c r="G93" s="126">
        <f>SUM(G83+G84+G85+G86)</f>
        <v>0</v>
      </c>
    </row>
    <row r="94" spans="1:7" ht="16.5" customHeight="1" x14ac:dyDescent="0.35">
      <c r="A94" s="10"/>
      <c r="B94" s="10"/>
      <c r="C94"/>
      <c r="D94" s="138" t="s">
        <v>148</v>
      </c>
      <c r="E94" s="115"/>
      <c r="F94" s="115"/>
      <c r="G94" s="115"/>
    </row>
    <row r="95" spans="1:7" s="137" customFormat="1" ht="15" customHeight="1" x14ac:dyDescent="0.25">
      <c r="A95" s="136"/>
      <c r="B95" s="136" t="s">
        <v>97</v>
      </c>
      <c r="D95" s="136"/>
      <c r="E95" s="136"/>
      <c r="F95" s="136"/>
    </row>
    <row r="96" spans="1:7" ht="15" customHeight="1" thickBot="1" x14ac:dyDescent="0.3">
      <c r="A96" s="10"/>
      <c r="B96" s="10"/>
      <c r="C96" s="21"/>
      <c r="E96" s="10"/>
      <c r="F96" s="10"/>
      <c r="G96" s="10"/>
    </row>
    <row r="97" spans="1:14" ht="137.44999999999999" customHeight="1" thickBot="1" x14ac:dyDescent="0.3">
      <c r="A97" s="189" t="s">
        <v>154</v>
      </c>
      <c r="B97" s="190" t="s">
        <v>125</v>
      </c>
      <c r="C97" s="191" t="s">
        <v>126</v>
      </c>
      <c r="D97" s="428" t="s">
        <v>101</v>
      </c>
      <c r="E97" s="429"/>
      <c r="F97" s="10"/>
      <c r="G97" s="10"/>
    </row>
    <row r="98" spans="1:14" ht="21.6" customHeight="1" x14ac:dyDescent="0.25">
      <c r="A98" s="192" t="s">
        <v>127</v>
      </c>
      <c r="B98" s="193">
        <v>47.22</v>
      </c>
      <c r="C98" s="192">
        <v>3.63</v>
      </c>
      <c r="D98" s="10"/>
      <c r="E98" s="10"/>
    </row>
    <row r="99" spans="1:14" ht="15" customHeight="1" thickBot="1" x14ac:dyDescent="0.3">
      <c r="A99" s="194" t="s">
        <v>128</v>
      </c>
      <c r="B99" s="195">
        <v>50.69</v>
      </c>
      <c r="C99" s="194">
        <v>3.95</v>
      </c>
      <c r="D99" s="10"/>
      <c r="E99" s="10"/>
    </row>
    <row r="100" spans="1:14" ht="15" customHeight="1" thickBot="1" x14ac:dyDescent="0.3">
      <c r="A100" s="196" t="s">
        <v>129</v>
      </c>
      <c r="B100" s="197">
        <v>57.64</v>
      </c>
      <c r="C100" s="196">
        <v>4.6500000000000004</v>
      </c>
      <c r="D100" s="52" t="s">
        <v>102</v>
      </c>
      <c r="E100" s="167"/>
      <c r="H100" s="200"/>
    </row>
    <row r="101" spans="1:14" ht="15" customHeight="1" thickBot="1" x14ac:dyDescent="0.3">
      <c r="A101" s="194" t="s">
        <v>130</v>
      </c>
      <c r="B101" s="195">
        <v>78.459999999999994</v>
      </c>
      <c r="C101" s="194">
        <v>6.75</v>
      </c>
      <c r="D101" s="223" t="s">
        <v>103</v>
      </c>
      <c r="E101" s="168"/>
    </row>
    <row r="102" spans="1:14" ht="15" customHeight="1" x14ac:dyDescent="0.3">
      <c r="A102" s="196" t="s">
        <v>131</v>
      </c>
      <c r="B102" s="197">
        <v>121</v>
      </c>
      <c r="C102" s="196">
        <v>11.01</v>
      </c>
      <c r="D102" s="52"/>
      <c r="E102" s="10"/>
      <c r="M102" s="231"/>
      <c r="N102" s="231"/>
    </row>
    <row r="103" spans="1:14" ht="15" customHeight="1" thickBot="1" x14ac:dyDescent="0.3">
      <c r="A103" s="194" t="s">
        <v>132</v>
      </c>
      <c r="B103" s="195">
        <v>191.2</v>
      </c>
      <c r="C103" s="194">
        <v>18.28</v>
      </c>
      <c r="D103" s="52"/>
      <c r="E103" s="10"/>
      <c r="M103" s="232"/>
      <c r="N103" s="232"/>
    </row>
    <row r="104" spans="1:14" ht="15" customHeight="1" thickBot="1" x14ac:dyDescent="0.3">
      <c r="A104" s="196" t="s">
        <v>133</v>
      </c>
      <c r="B104" s="197">
        <v>283.60000000000002</v>
      </c>
      <c r="C104" s="196">
        <v>27.52</v>
      </c>
      <c r="D104" s="52" t="s">
        <v>104</v>
      </c>
      <c r="E104" s="169"/>
      <c r="M104" s="233"/>
      <c r="N104" s="233"/>
    </row>
    <row r="105" spans="1:14" ht="15" customHeight="1" thickBot="1" x14ac:dyDescent="0.3">
      <c r="A105" s="194" t="s">
        <v>134</v>
      </c>
      <c r="B105" s="195">
        <v>431.2</v>
      </c>
      <c r="C105" s="194">
        <v>42.28</v>
      </c>
      <c r="D105" s="52" t="s">
        <v>103</v>
      </c>
      <c r="E105" s="170"/>
      <c r="M105" s="233"/>
      <c r="N105" s="233"/>
    </row>
    <row r="106" spans="1:14" ht="15" customHeight="1" thickBot="1" x14ac:dyDescent="0.3">
      <c r="A106" s="196">
        <v>65</v>
      </c>
      <c r="B106" s="197">
        <v>850</v>
      </c>
      <c r="C106" s="196">
        <v>83.76</v>
      </c>
      <c r="D106" s="52"/>
      <c r="E106" s="10"/>
      <c r="H106" s="201"/>
      <c r="M106" s="233"/>
      <c r="N106" s="233"/>
    </row>
    <row r="107" spans="1:14" ht="15" customHeight="1" thickBot="1" x14ac:dyDescent="0.3">
      <c r="A107" s="194">
        <v>66</v>
      </c>
      <c r="B107" s="195">
        <v>889.6</v>
      </c>
      <c r="C107" s="194">
        <v>88.12</v>
      </c>
      <c r="D107" s="52" t="s">
        <v>105</v>
      </c>
      <c r="E107" s="163">
        <f>SUM(E101+E105)</f>
        <v>0</v>
      </c>
      <c r="M107" s="233"/>
      <c r="N107" s="233"/>
    </row>
    <row r="108" spans="1:14" ht="15" customHeight="1" x14ac:dyDescent="0.25">
      <c r="A108" s="196">
        <v>67</v>
      </c>
      <c r="B108" s="197">
        <v>988</v>
      </c>
      <c r="C108" s="196">
        <v>97.96</v>
      </c>
      <c r="D108" s="10"/>
      <c r="E108" s="10"/>
      <c r="M108" s="234"/>
      <c r="N108" s="234"/>
    </row>
    <row r="109" spans="1:14" ht="15" customHeight="1" x14ac:dyDescent="0.25">
      <c r="A109" s="194">
        <v>68</v>
      </c>
      <c r="B109" s="195">
        <v>1094.8</v>
      </c>
      <c r="C109" s="194">
        <v>108.64</v>
      </c>
      <c r="D109" s="10"/>
      <c r="E109" s="10"/>
      <c r="F109" s="10"/>
      <c r="G109" s="10"/>
    </row>
    <row r="110" spans="1:14" ht="15" customHeight="1" x14ac:dyDescent="0.25">
      <c r="A110" s="196">
        <v>69</v>
      </c>
      <c r="B110" s="197">
        <v>1213.2</v>
      </c>
      <c r="C110" s="196">
        <v>120.88</v>
      </c>
      <c r="D110" s="10"/>
      <c r="E110" s="10"/>
      <c r="F110" s="10"/>
      <c r="G110" s="10"/>
    </row>
    <row r="111" spans="1:14" ht="15" customHeight="1" x14ac:dyDescent="0.25">
      <c r="A111" s="194">
        <v>70</v>
      </c>
      <c r="B111" s="195">
        <v>1352.2</v>
      </c>
      <c r="C111" s="194">
        <v>134.38</v>
      </c>
      <c r="D111" s="10"/>
      <c r="E111" s="10"/>
      <c r="F111" s="10"/>
      <c r="G111" s="10"/>
    </row>
    <row r="112" spans="1:14" ht="15" customHeight="1" x14ac:dyDescent="0.25">
      <c r="A112" s="196">
        <v>71</v>
      </c>
      <c r="B112" s="197">
        <v>1502.2</v>
      </c>
      <c r="C112" s="196">
        <v>149.38</v>
      </c>
      <c r="D112" s="10"/>
      <c r="E112" s="10"/>
      <c r="F112" s="10"/>
      <c r="G112" s="10"/>
    </row>
    <row r="113" spans="1:7" ht="15" customHeight="1" thickBot="1" x14ac:dyDescent="0.3">
      <c r="A113" s="198">
        <v>72</v>
      </c>
      <c r="B113" s="199">
        <v>1646.8</v>
      </c>
      <c r="C113" s="198">
        <v>163.84</v>
      </c>
      <c r="D113" s="10"/>
      <c r="E113" s="10"/>
      <c r="F113" s="10"/>
      <c r="G113" s="10"/>
    </row>
    <row r="114" spans="1:7" ht="15" customHeight="1" x14ac:dyDescent="0.25">
      <c r="A114" s="10"/>
      <c r="B114" s="10"/>
      <c r="C114" s="21"/>
      <c r="D114" s="10"/>
      <c r="E114" s="10"/>
      <c r="F114" s="10"/>
      <c r="G114" s="10"/>
    </row>
    <row r="115" spans="1:7" ht="9" customHeight="1" x14ac:dyDescent="0.25">
      <c r="A115" s="10"/>
      <c r="B115" s="10"/>
      <c r="C115" s="393"/>
      <c r="D115" s="393"/>
      <c r="E115" s="393"/>
      <c r="F115" s="393"/>
      <c r="G115" s="10"/>
    </row>
    <row r="116" spans="1:7" ht="9.6" customHeight="1" x14ac:dyDescent="0.25">
      <c r="A116" s="10"/>
      <c r="B116" s="10"/>
      <c r="C116" s="174"/>
      <c r="D116" s="174"/>
      <c r="E116" s="174"/>
      <c r="F116" s="174"/>
      <c r="G116" s="174"/>
    </row>
    <row r="117" spans="1:7" ht="7.9" hidden="1" customHeight="1" x14ac:dyDescent="0.25">
      <c r="A117" s="10"/>
      <c r="B117" s="10"/>
      <c r="C117" s="21"/>
      <c r="D117" s="10"/>
      <c r="E117" s="10"/>
      <c r="F117" s="10"/>
      <c r="G117" s="10"/>
    </row>
    <row r="118" spans="1:7" ht="25.5" customHeight="1" x14ac:dyDescent="0.4">
      <c r="A118" s="10"/>
      <c r="B118" s="10"/>
      <c r="C118" s="430" t="s">
        <v>36</v>
      </c>
      <c r="D118" s="431"/>
      <c r="E118" s="431"/>
      <c r="F118" s="432"/>
      <c r="G118" s="10"/>
    </row>
    <row r="119" spans="1:7" ht="15" customHeight="1" x14ac:dyDescent="0.25">
      <c r="A119" s="10"/>
      <c r="B119" s="10"/>
      <c r="C119" s="21"/>
      <c r="D119" s="10"/>
      <c r="E119" s="10"/>
      <c r="F119" s="10"/>
      <c r="G119" s="10"/>
    </row>
    <row r="120" spans="1:7" ht="15" customHeight="1" thickBot="1" x14ac:dyDescent="0.35">
      <c r="A120" s="388" t="s">
        <v>0</v>
      </c>
      <c r="B120" s="388"/>
      <c r="C120" s="237">
        <f>C1</f>
        <v>0</v>
      </c>
      <c r="D120" s="237"/>
      <c r="E120" s="89" t="s">
        <v>1</v>
      </c>
      <c r="F120" s="148">
        <f>F1</f>
        <v>0</v>
      </c>
      <c r="G120" s="148"/>
    </row>
    <row r="121" spans="1:7" ht="15" customHeight="1" x14ac:dyDescent="0.25">
      <c r="A121" s="10"/>
      <c r="B121" s="10"/>
      <c r="C121" s="21"/>
      <c r="D121" s="10"/>
      <c r="E121" s="10"/>
      <c r="F121" s="10"/>
      <c r="G121" s="10"/>
    </row>
    <row r="122" spans="1:7" ht="15" customHeight="1" x14ac:dyDescent="0.25">
      <c r="A122" s="230"/>
      <c r="B122" s="29" t="str">
        <f>IF(OR(C122="Y",C122="N"),"OK","Error")</f>
        <v>Error</v>
      </c>
      <c r="C122" s="133">
        <f>C6</f>
        <v>0</v>
      </c>
      <c r="D122" s="149" t="s">
        <v>107</v>
      </c>
      <c r="E122" s="150"/>
      <c r="F122" s="150"/>
      <c r="G122" s="151"/>
    </row>
    <row r="123" spans="1:7" ht="15" customHeight="1" x14ac:dyDescent="0.25">
      <c r="A123" s="230"/>
      <c r="B123" s="28" t="str">
        <f>IF(AND(C122="N",C123=0),"review","OK")</f>
        <v>OK</v>
      </c>
      <c r="C123" s="134">
        <f>C7</f>
        <v>0</v>
      </c>
      <c r="D123" s="149" t="s">
        <v>108</v>
      </c>
      <c r="E123" s="150"/>
      <c r="F123" s="150"/>
      <c r="G123" s="151"/>
    </row>
    <row r="124" spans="1:7" ht="15" customHeight="1" thickBot="1" x14ac:dyDescent="0.3">
      <c r="A124" s="10"/>
      <c r="B124" s="152"/>
      <c r="C124" s="153"/>
      <c r="D124" s="153"/>
      <c r="E124" s="153"/>
      <c r="F124" s="153"/>
      <c r="G124" s="154"/>
    </row>
    <row r="125" spans="1:7" ht="15" customHeight="1" x14ac:dyDescent="0.25">
      <c r="A125" s="10"/>
      <c r="B125" s="119" t="s">
        <v>59</v>
      </c>
      <c r="C125" s="139">
        <f>C13</f>
        <v>0</v>
      </c>
      <c r="D125" s="155" t="s">
        <v>32</v>
      </c>
      <c r="E125" s="156"/>
      <c r="F125" s="156"/>
      <c r="G125" s="157"/>
    </row>
    <row r="126" spans="1:7" ht="15" customHeight="1" x14ac:dyDescent="0.25">
      <c r="A126" s="10"/>
      <c r="B126" s="152"/>
      <c r="C126" s="153"/>
      <c r="D126" s="153"/>
      <c r="E126" s="153"/>
      <c r="F126" s="153"/>
      <c r="G126" s="154"/>
    </row>
    <row r="127" spans="1:7" ht="31.5" customHeight="1" x14ac:dyDescent="0.25">
      <c r="A127" s="10"/>
      <c r="B127" s="120" t="s">
        <v>60</v>
      </c>
      <c r="C127" s="140"/>
      <c r="D127" s="395" t="s">
        <v>142</v>
      </c>
      <c r="E127" s="396"/>
      <c r="F127" s="396"/>
      <c r="G127" s="397"/>
    </row>
    <row r="128" spans="1:7" ht="14.45" customHeight="1" x14ac:dyDescent="0.25">
      <c r="A128" s="10"/>
      <c r="B128" s="212"/>
      <c r="C128" s="213"/>
      <c r="D128" s="211" t="s">
        <v>141</v>
      </c>
      <c r="E128" s="207"/>
      <c r="F128" s="207"/>
      <c r="G128" s="208"/>
    </row>
    <row r="129" spans="1:7" ht="17.45" customHeight="1" x14ac:dyDescent="0.25">
      <c r="A129" s="10"/>
      <c r="B129" s="212"/>
      <c r="C129" s="213"/>
      <c r="D129" s="211" t="s">
        <v>140</v>
      </c>
      <c r="E129" s="207"/>
      <c r="F129" s="207"/>
      <c r="G129" s="208"/>
    </row>
    <row r="130" spans="1:7" ht="15" customHeight="1" x14ac:dyDescent="0.25">
      <c r="A130" s="10"/>
      <c r="B130" s="152"/>
      <c r="C130" s="153"/>
      <c r="D130" s="153"/>
      <c r="E130" s="153"/>
      <c r="F130" s="153"/>
      <c r="G130" s="154"/>
    </row>
    <row r="131" spans="1:7" ht="17.45" customHeight="1" x14ac:dyDescent="0.25">
      <c r="A131" s="10"/>
      <c r="B131" s="420" t="s">
        <v>61</v>
      </c>
      <c r="C131" s="140"/>
      <c r="D131" s="398" t="s">
        <v>143</v>
      </c>
      <c r="E131" s="399"/>
      <c r="F131" s="399"/>
      <c r="G131" s="400"/>
    </row>
    <row r="132" spans="1:7" ht="17.45" customHeight="1" x14ac:dyDescent="0.25">
      <c r="A132" s="10"/>
      <c r="B132" s="421"/>
      <c r="C132" s="140"/>
      <c r="D132" s="398" t="s">
        <v>144</v>
      </c>
      <c r="E132" s="399"/>
      <c r="F132" s="209"/>
      <c r="G132" s="210"/>
    </row>
    <row r="133" spans="1:7" ht="15" customHeight="1" x14ac:dyDescent="0.25">
      <c r="A133" s="10"/>
      <c r="B133" s="422"/>
      <c r="C133" s="141"/>
      <c r="D133" s="401" t="s">
        <v>54</v>
      </c>
      <c r="E133" s="402"/>
      <c r="F133" s="402"/>
      <c r="G133" s="403"/>
    </row>
    <row r="134" spans="1:7" ht="15" customHeight="1" x14ac:dyDescent="0.25">
      <c r="A134" s="10"/>
      <c r="B134" s="152"/>
      <c r="C134" s="178"/>
      <c r="D134" s="153"/>
      <c r="E134" s="153"/>
      <c r="F134" s="153"/>
      <c r="G134" s="154"/>
    </row>
    <row r="135" spans="1:7" ht="112.9" customHeight="1" x14ac:dyDescent="0.25">
      <c r="A135" s="10"/>
      <c r="B135" s="423" t="s">
        <v>62</v>
      </c>
      <c r="C135" s="426" t="s">
        <v>135</v>
      </c>
      <c r="D135" s="404" t="s">
        <v>123</v>
      </c>
      <c r="E135" s="405"/>
      <c r="F135" s="405"/>
      <c r="G135" s="406"/>
    </row>
    <row r="136" spans="1:7" ht="18" customHeight="1" x14ac:dyDescent="0.25">
      <c r="A136" s="10"/>
      <c r="B136" s="424"/>
      <c r="C136" s="427"/>
      <c r="D136" s="206"/>
      <c r="E136" s="202" t="s">
        <v>9</v>
      </c>
      <c r="F136" s="185"/>
      <c r="G136" s="183" t="s">
        <v>10</v>
      </c>
    </row>
    <row r="137" spans="1:7" ht="15" customHeight="1" x14ac:dyDescent="0.25">
      <c r="A137" s="10"/>
      <c r="B137" s="424"/>
      <c r="C137" s="427"/>
      <c r="D137" s="205" t="s">
        <v>121</v>
      </c>
      <c r="E137" s="182">
        <f>C13*1.25*0.04</f>
        <v>0</v>
      </c>
      <c r="F137" s="188" t="s">
        <v>124</v>
      </c>
      <c r="G137" s="184">
        <f>(C13+C7)*0.04</f>
        <v>0</v>
      </c>
    </row>
    <row r="138" spans="1:7" ht="15" customHeight="1" x14ac:dyDescent="0.25">
      <c r="A138" s="10"/>
      <c r="B138" s="424"/>
      <c r="C138" s="235"/>
      <c r="D138" s="204" t="s">
        <v>122</v>
      </c>
      <c r="E138" s="203" t="s">
        <v>9</v>
      </c>
      <c r="F138" s="181"/>
      <c r="G138" s="186" t="s">
        <v>10</v>
      </c>
    </row>
    <row r="139" spans="1:7" ht="15" customHeight="1" x14ac:dyDescent="0.25">
      <c r="A139" s="10"/>
      <c r="B139" s="424"/>
      <c r="C139" s="236"/>
      <c r="D139" s="187"/>
      <c r="E139" s="182">
        <f>C13*1.25*D139</f>
        <v>0</v>
      </c>
      <c r="F139" s="188" t="s">
        <v>124</v>
      </c>
      <c r="G139" s="179">
        <f>(C13+C7)*D139</f>
        <v>0</v>
      </c>
    </row>
    <row r="140" spans="1:7" ht="15" customHeight="1" x14ac:dyDescent="0.25">
      <c r="A140" s="10"/>
      <c r="B140" s="425"/>
      <c r="C140" s="180"/>
      <c r="D140" s="407" t="s">
        <v>55</v>
      </c>
      <c r="E140" s="408"/>
      <c r="F140" s="408"/>
      <c r="G140" s="409"/>
    </row>
    <row r="141" spans="1:7" ht="15" customHeight="1" x14ac:dyDescent="0.25">
      <c r="A141" s="10"/>
      <c r="B141" s="158"/>
      <c r="C141" s="159"/>
      <c r="D141" s="159"/>
      <c r="E141" s="159"/>
      <c r="F141" s="159"/>
      <c r="G141" s="160"/>
    </row>
    <row r="142" spans="1:7" ht="58.5" customHeight="1" thickBot="1" x14ac:dyDescent="0.3">
      <c r="A142" s="10"/>
      <c r="B142" s="121" t="s">
        <v>63</v>
      </c>
      <c r="C142" s="142"/>
      <c r="D142" s="410" t="s">
        <v>92</v>
      </c>
      <c r="E142" s="411"/>
      <c r="F142" s="411"/>
      <c r="G142" s="412"/>
    </row>
    <row r="143" spans="1:7" ht="15" customHeight="1" thickTop="1" thickBot="1" x14ac:dyDescent="0.3">
      <c r="A143" s="10"/>
      <c r="B143" s="152"/>
      <c r="C143" s="153"/>
      <c r="D143" s="153"/>
      <c r="E143" s="153"/>
      <c r="F143" s="153"/>
      <c r="G143" s="154"/>
    </row>
    <row r="144" spans="1:7" ht="15" customHeight="1" thickTop="1" thickBot="1" x14ac:dyDescent="0.3">
      <c r="A144" s="10"/>
      <c r="B144" s="122" t="s">
        <v>64</v>
      </c>
      <c r="C144" s="143">
        <f>SUM(C127:C142)</f>
        <v>0</v>
      </c>
      <c r="D144" s="413" t="s">
        <v>109</v>
      </c>
      <c r="E144" s="414"/>
      <c r="F144" s="414"/>
      <c r="G144" s="415"/>
    </row>
    <row r="145" spans="1:7" ht="15" customHeight="1" thickTop="1" thickBot="1" x14ac:dyDescent="0.3">
      <c r="A145" s="10"/>
      <c r="B145" s="152"/>
      <c r="C145" s="153"/>
      <c r="D145" s="153"/>
      <c r="E145" s="153"/>
      <c r="F145" s="153"/>
      <c r="G145" s="154"/>
    </row>
    <row r="146" spans="1:7" ht="15" customHeight="1" thickTop="1" thickBot="1" x14ac:dyDescent="0.3">
      <c r="A146" s="10"/>
      <c r="B146" s="123" t="s">
        <v>65</v>
      </c>
      <c r="C146" s="144">
        <f>SUM(C125,-C144)</f>
        <v>0</v>
      </c>
      <c r="D146" s="416" t="s">
        <v>110</v>
      </c>
      <c r="E146" s="417"/>
      <c r="F146" s="417"/>
      <c r="G146" s="418"/>
    </row>
    <row r="147" spans="1:7" ht="15" customHeight="1" x14ac:dyDescent="0.25">
      <c r="A147" s="10"/>
      <c r="B147" s="10"/>
      <c r="C147" s="10"/>
      <c r="D147" s="10"/>
      <c r="E147" s="10"/>
      <c r="F147" s="10"/>
      <c r="G147" s="10"/>
    </row>
    <row r="148" spans="1:7" ht="15" customHeight="1" x14ac:dyDescent="0.25">
      <c r="A148" s="10"/>
      <c r="B148" s="10"/>
      <c r="C148" s="21"/>
      <c r="D148" s="10"/>
      <c r="E148" s="10"/>
      <c r="F148" s="10"/>
      <c r="G148" s="10"/>
    </row>
    <row r="149" spans="1:7" ht="15" customHeight="1" x14ac:dyDescent="0.3">
      <c r="A149" s="10"/>
      <c r="B149" s="419" t="s">
        <v>98</v>
      </c>
      <c r="C149" s="419"/>
      <c r="D149" s="419"/>
      <c r="E149" s="419"/>
      <c r="F149" s="419"/>
      <c r="G149" s="419"/>
    </row>
    <row r="150" spans="1:7" ht="15" customHeight="1" x14ac:dyDescent="0.3">
      <c r="A150" s="10"/>
      <c r="B150" s="10"/>
      <c r="C150" s="394" t="s">
        <v>99</v>
      </c>
      <c r="D150" s="394"/>
      <c r="E150" s="394"/>
      <c r="F150" s="394"/>
      <c r="G150" s="10"/>
    </row>
    <row r="151" spans="1:7" ht="15" customHeight="1" x14ac:dyDescent="0.3">
      <c r="A151" s="10"/>
      <c r="B151" s="10"/>
      <c r="C151" s="176"/>
      <c r="D151" s="177"/>
      <c r="E151" s="177"/>
      <c r="F151" s="177"/>
      <c r="G151" s="10"/>
    </row>
    <row r="152" spans="1:7" ht="15" customHeight="1" x14ac:dyDescent="0.25">
      <c r="A152" s="10"/>
      <c r="B152" s="10"/>
      <c r="C152" s="21"/>
      <c r="D152" s="10"/>
      <c r="E152" s="10"/>
      <c r="F152" s="10"/>
      <c r="G152" s="10"/>
    </row>
    <row r="153" spans="1:7" ht="15" customHeight="1" x14ac:dyDescent="0.25">
      <c r="A153" s="10"/>
      <c r="B153" s="10"/>
      <c r="C153" s="21"/>
      <c r="D153" s="10"/>
      <c r="E153" s="10"/>
      <c r="F153" s="10"/>
      <c r="G153" s="10"/>
    </row>
    <row r="154" spans="1:7" ht="15" customHeight="1" x14ac:dyDescent="0.25">
      <c r="A154" s="10"/>
      <c r="B154" s="10"/>
      <c r="C154" s="21"/>
      <c r="D154" s="10"/>
      <c r="E154" s="10"/>
      <c r="F154" s="10"/>
      <c r="G154" s="10"/>
    </row>
    <row r="155" spans="1:7" ht="15" customHeight="1" x14ac:dyDescent="0.25">
      <c r="A155" s="10"/>
      <c r="B155" s="10"/>
      <c r="C155" s="21"/>
      <c r="D155" s="10"/>
      <c r="E155" s="10"/>
      <c r="F155" s="10"/>
      <c r="G155" s="10"/>
    </row>
    <row r="156" spans="1:7" ht="15" customHeight="1" x14ac:dyDescent="0.25">
      <c r="A156" s="10"/>
      <c r="B156" s="10"/>
      <c r="C156" s="21"/>
      <c r="D156" s="10"/>
      <c r="E156" s="10"/>
      <c r="F156" s="10"/>
      <c r="G156" s="10"/>
    </row>
    <row r="157" spans="1:7" ht="15" customHeight="1" x14ac:dyDescent="0.25">
      <c r="A157" s="10"/>
      <c r="B157" s="10"/>
      <c r="C157" s="21"/>
      <c r="D157" s="10"/>
      <c r="E157" s="10"/>
      <c r="F157" s="10"/>
      <c r="G157" s="10"/>
    </row>
    <row r="158" spans="1:7" ht="15" customHeight="1" x14ac:dyDescent="0.25">
      <c r="A158" s="10"/>
      <c r="B158" s="10"/>
      <c r="C158" s="21"/>
      <c r="D158" s="10"/>
      <c r="E158" s="10"/>
      <c r="F158" s="10"/>
      <c r="G158" s="10"/>
    </row>
    <row r="159" spans="1:7" ht="15" customHeight="1" x14ac:dyDescent="0.25">
      <c r="A159" s="10"/>
      <c r="B159" s="10"/>
      <c r="C159" s="21"/>
      <c r="D159" s="10"/>
      <c r="E159" s="10"/>
      <c r="F159" s="10"/>
      <c r="G159" s="10"/>
    </row>
    <row r="160" spans="1:7" ht="15" customHeight="1" x14ac:dyDescent="0.25">
      <c r="A160" s="10"/>
      <c r="B160" s="10"/>
      <c r="C160" s="21"/>
      <c r="D160" s="10"/>
      <c r="E160" s="10"/>
      <c r="F160" s="10"/>
      <c r="G160" s="10"/>
    </row>
    <row r="161" spans="1:7" ht="15" customHeight="1" x14ac:dyDescent="0.25">
      <c r="A161" s="10"/>
      <c r="B161" s="10"/>
      <c r="C161" s="21"/>
      <c r="D161" s="10"/>
      <c r="E161" s="10"/>
      <c r="F161" s="10"/>
      <c r="G161" s="10"/>
    </row>
    <row r="162" spans="1:7" ht="15" customHeight="1" x14ac:dyDescent="0.25">
      <c r="A162" s="10"/>
      <c r="B162" s="10"/>
      <c r="C162" s="21"/>
      <c r="D162" s="10"/>
      <c r="E162" s="10"/>
      <c r="F162" s="10"/>
      <c r="G162" s="10"/>
    </row>
    <row r="163" spans="1:7" ht="15" customHeight="1" x14ac:dyDescent="0.25">
      <c r="A163" s="10"/>
      <c r="B163" s="10"/>
      <c r="C163" s="21"/>
      <c r="D163" s="10"/>
      <c r="E163" s="10"/>
      <c r="F163" s="10"/>
      <c r="G163" s="10"/>
    </row>
    <row r="164" spans="1:7" ht="15" customHeight="1" x14ac:dyDescent="0.25">
      <c r="A164" s="10"/>
      <c r="B164" s="10"/>
      <c r="C164" s="21"/>
      <c r="D164" s="10"/>
      <c r="E164" s="10"/>
      <c r="F164" s="10"/>
      <c r="G164" s="10"/>
    </row>
    <row r="165" spans="1:7" ht="15" customHeight="1" x14ac:dyDescent="0.25">
      <c r="A165" s="10"/>
      <c r="B165" s="10"/>
      <c r="C165" s="21"/>
      <c r="D165" s="10"/>
      <c r="E165" s="10"/>
      <c r="F165" s="10"/>
      <c r="G165" s="10"/>
    </row>
    <row r="166" spans="1:7" ht="15" customHeight="1" x14ac:dyDescent="0.25">
      <c r="A166" s="10"/>
      <c r="B166" s="10"/>
      <c r="C166" s="21"/>
      <c r="D166" s="10"/>
      <c r="E166" s="10"/>
      <c r="F166" s="10"/>
      <c r="G166" s="10"/>
    </row>
    <row r="167" spans="1:7" x14ac:dyDescent="0.25">
      <c r="C167"/>
    </row>
    <row r="168" spans="1:7" x14ac:dyDescent="0.25">
      <c r="C168"/>
    </row>
    <row r="169" spans="1:7" x14ac:dyDescent="0.25">
      <c r="C169"/>
    </row>
    <row r="170" spans="1:7" x14ac:dyDescent="0.25">
      <c r="C170"/>
    </row>
    <row r="171" spans="1:7" x14ac:dyDescent="0.25">
      <c r="A171" s="224"/>
      <c r="C171"/>
    </row>
    <row r="172" spans="1:7" x14ac:dyDescent="0.25">
      <c r="A172" s="224"/>
      <c r="C172"/>
    </row>
    <row r="173" spans="1:7" x14ac:dyDescent="0.25">
      <c r="A173" s="224"/>
      <c r="C173"/>
    </row>
    <row r="174" spans="1:7" x14ac:dyDescent="0.25">
      <c r="A174" s="224"/>
      <c r="C174"/>
    </row>
    <row r="175" spans="1:7" x14ac:dyDescent="0.25">
      <c r="A175" s="224"/>
      <c r="C175"/>
    </row>
    <row r="176" spans="1:7" x14ac:dyDescent="0.25">
      <c r="A176" s="224"/>
      <c r="C176"/>
    </row>
    <row r="177" spans="1:3" x14ac:dyDescent="0.25">
      <c r="A177" s="224"/>
      <c r="C177"/>
    </row>
    <row r="178" spans="1:3" x14ac:dyDescent="0.25">
      <c r="A178" s="224"/>
      <c r="C178"/>
    </row>
    <row r="179" spans="1:3" x14ac:dyDescent="0.25">
      <c r="C179"/>
    </row>
    <row r="180" spans="1:3" x14ac:dyDescent="0.25">
      <c r="C180"/>
    </row>
    <row r="181" spans="1:3" x14ac:dyDescent="0.25">
      <c r="C181"/>
    </row>
    <row r="182" spans="1:3" x14ac:dyDescent="0.25">
      <c r="C182"/>
    </row>
    <row r="183" spans="1:3" x14ac:dyDescent="0.25">
      <c r="C183"/>
    </row>
    <row r="184" spans="1:3" x14ac:dyDescent="0.25">
      <c r="C184"/>
    </row>
    <row r="185" spans="1:3" x14ac:dyDescent="0.25">
      <c r="C185"/>
    </row>
    <row r="186" spans="1:3" x14ac:dyDescent="0.25">
      <c r="C186"/>
    </row>
    <row r="187" spans="1:3" x14ac:dyDescent="0.25">
      <c r="C187"/>
    </row>
    <row r="188" spans="1:3" x14ac:dyDescent="0.25">
      <c r="C188"/>
    </row>
    <row r="189" spans="1:3" x14ac:dyDescent="0.25">
      <c r="C189"/>
    </row>
    <row r="190" spans="1:3" x14ac:dyDescent="0.25">
      <c r="C190"/>
    </row>
    <row r="191" spans="1:3" x14ac:dyDescent="0.25">
      <c r="C191"/>
    </row>
    <row r="192" spans="1:3" x14ac:dyDescent="0.25">
      <c r="C192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  <row r="197" spans="3:3" x14ac:dyDescent="0.25">
      <c r="C197"/>
    </row>
    <row r="198" spans="3:3" x14ac:dyDescent="0.25">
      <c r="C198"/>
    </row>
    <row r="199" spans="3:3" x14ac:dyDescent="0.25">
      <c r="C199"/>
    </row>
    <row r="200" spans="3:3" x14ac:dyDescent="0.25">
      <c r="C200"/>
    </row>
    <row r="201" spans="3:3" x14ac:dyDescent="0.25">
      <c r="C201"/>
    </row>
    <row r="202" spans="3:3" x14ac:dyDescent="0.25">
      <c r="C202"/>
    </row>
    <row r="203" spans="3:3" x14ac:dyDescent="0.25">
      <c r="C203"/>
    </row>
    <row r="204" spans="3:3" x14ac:dyDescent="0.25">
      <c r="C204"/>
    </row>
    <row r="205" spans="3:3" x14ac:dyDescent="0.25">
      <c r="C205"/>
    </row>
    <row r="206" spans="3:3" x14ac:dyDescent="0.25">
      <c r="C206"/>
    </row>
    <row r="207" spans="3:3" x14ac:dyDescent="0.25">
      <c r="C207"/>
    </row>
    <row r="208" spans="3:3" x14ac:dyDescent="0.25">
      <c r="C208"/>
    </row>
    <row r="209" spans="3:3" x14ac:dyDescent="0.25">
      <c r="C209"/>
    </row>
    <row r="210" spans="3:3" x14ac:dyDescent="0.25">
      <c r="C210"/>
    </row>
    <row r="211" spans="3:3" x14ac:dyDescent="0.25">
      <c r="C211"/>
    </row>
    <row r="212" spans="3:3" x14ac:dyDescent="0.25">
      <c r="C212"/>
    </row>
    <row r="213" spans="3:3" x14ac:dyDescent="0.25">
      <c r="C213"/>
    </row>
    <row r="214" spans="3:3" x14ac:dyDescent="0.25">
      <c r="C214"/>
    </row>
    <row r="215" spans="3:3" x14ac:dyDescent="0.25">
      <c r="C215"/>
    </row>
    <row r="216" spans="3:3" x14ac:dyDescent="0.25">
      <c r="C216"/>
    </row>
    <row r="217" spans="3:3" x14ac:dyDescent="0.25">
      <c r="C217"/>
    </row>
    <row r="218" spans="3:3" x14ac:dyDescent="0.25">
      <c r="C218"/>
    </row>
    <row r="219" spans="3:3" x14ac:dyDescent="0.25">
      <c r="C219"/>
    </row>
    <row r="220" spans="3:3" x14ac:dyDescent="0.25">
      <c r="C220"/>
    </row>
    <row r="221" spans="3:3" x14ac:dyDescent="0.25">
      <c r="C221"/>
    </row>
    <row r="222" spans="3:3" x14ac:dyDescent="0.25">
      <c r="C222"/>
    </row>
    <row r="223" spans="3:3" x14ac:dyDescent="0.25">
      <c r="C223"/>
    </row>
    <row r="224" spans="3:3" x14ac:dyDescent="0.25">
      <c r="C224"/>
    </row>
    <row r="225" spans="3:3" x14ac:dyDescent="0.25">
      <c r="C225"/>
    </row>
    <row r="226" spans="3:3" x14ac:dyDescent="0.25">
      <c r="C226"/>
    </row>
    <row r="227" spans="3:3" x14ac:dyDescent="0.25">
      <c r="C227"/>
    </row>
    <row r="228" spans="3:3" x14ac:dyDescent="0.25">
      <c r="C228"/>
    </row>
    <row r="229" spans="3:3" x14ac:dyDescent="0.25">
      <c r="C229"/>
    </row>
    <row r="230" spans="3:3" x14ac:dyDescent="0.25">
      <c r="C230"/>
    </row>
    <row r="231" spans="3:3" x14ac:dyDescent="0.25">
      <c r="C231"/>
    </row>
    <row r="232" spans="3:3" x14ac:dyDescent="0.25">
      <c r="C232"/>
    </row>
    <row r="233" spans="3:3" x14ac:dyDescent="0.25">
      <c r="C233"/>
    </row>
    <row r="234" spans="3:3" x14ac:dyDescent="0.25">
      <c r="C234"/>
    </row>
    <row r="235" spans="3:3" x14ac:dyDescent="0.25">
      <c r="C235"/>
    </row>
    <row r="236" spans="3:3" x14ac:dyDescent="0.25">
      <c r="C236"/>
    </row>
    <row r="237" spans="3:3" x14ac:dyDescent="0.25">
      <c r="C237"/>
    </row>
    <row r="238" spans="3:3" x14ac:dyDescent="0.25">
      <c r="C238"/>
    </row>
    <row r="239" spans="3:3" x14ac:dyDescent="0.25">
      <c r="C239"/>
    </row>
    <row r="240" spans="3:3" x14ac:dyDescent="0.25">
      <c r="C240"/>
    </row>
    <row r="241" spans="3:3" x14ac:dyDescent="0.25">
      <c r="C241"/>
    </row>
    <row r="242" spans="3:3" x14ac:dyDescent="0.25">
      <c r="C242"/>
    </row>
    <row r="243" spans="3:3" x14ac:dyDescent="0.25">
      <c r="C243"/>
    </row>
    <row r="244" spans="3:3" x14ac:dyDescent="0.25">
      <c r="C244"/>
    </row>
    <row r="245" spans="3:3" x14ac:dyDescent="0.25">
      <c r="C245"/>
    </row>
    <row r="246" spans="3:3" x14ac:dyDescent="0.25">
      <c r="C246"/>
    </row>
    <row r="247" spans="3:3" x14ac:dyDescent="0.25">
      <c r="C247"/>
    </row>
    <row r="248" spans="3:3" x14ac:dyDescent="0.25">
      <c r="C248"/>
    </row>
    <row r="249" spans="3:3" x14ac:dyDescent="0.25">
      <c r="C249"/>
    </row>
    <row r="250" spans="3:3" x14ac:dyDescent="0.25">
      <c r="C250"/>
    </row>
    <row r="251" spans="3:3" x14ac:dyDescent="0.25">
      <c r="C251"/>
    </row>
    <row r="252" spans="3:3" x14ac:dyDescent="0.25">
      <c r="C252"/>
    </row>
    <row r="253" spans="3:3" x14ac:dyDescent="0.25">
      <c r="C253"/>
    </row>
    <row r="254" spans="3:3" x14ac:dyDescent="0.25">
      <c r="C254"/>
    </row>
    <row r="255" spans="3:3" x14ac:dyDescent="0.25">
      <c r="C255"/>
    </row>
    <row r="256" spans="3:3" x14ac:dyDescent="0.25">
      <c r="C256"/>
    </row>
    <row r="257" spans="3:3" x14ac:dyDescent="0.25">
      <c r="C257"/>
    </row>
    <row r="258" spans="3:3" x14ac:dyDescent="0.25">
      <c r="C258"/>
    </row>
    <row r="259" spans="3:3" x14ac:dyDescent="0.25">
      <c r="C259"/>
    </row>
    <row r="260" spans="3:3" x14ac:dyDescent="0.25">
      <c r="C260"/>
    </row>
    <row r="261" spans="3:3" x14ac:dyDescent="0.25">
      <c r="C261"/>
    </row>
    <row r="262" spans="3:3" x14ac:dyDescent="0.25">
      <c r="C262"/>
    </row>
    <row r="263" spans="3:3" x14ac:dyDescent="0.25">
      <c r="C263"/>
    </row>
    <row r="264" spans="3:3" x14ac:dyDescent="0.25">
      <c r="C264"/>
    </row>
    <row r="265" spans="3:3" x14ac:dyDescent="0.25">
      <c r="C265"/>
    </row>
    <row r="266" spans="3:3" x14ac:dyDescent="0.25">
      <c r="C266"/>
    </row>
    <row r="267" spans="3:3" x14ac:dyDescent="0.25">
      <c r="C267"/>
    </row>
    <row r="268" spans="3:3" x14ac:dyDescent="0.25">
      <c r="C268"/>
    </row>
    <row r="269" spans="3:3" x14ac:dyDescent="0.25">
      <c r="C269"/>
    </row>
    <row r="270" spans="3:3" x14ac:dyDescent="0.25">
      <c r="C270"/>
    </row>
    <row r="271" spans="3:3" x14ac:dyDescent="0.25">
      <c r="C271"/>
    </row>
    <row r="272" spans="3:3" x14ac:dyDescent="0.25">
      <c r="C272"/>
    </row>
    <row r="273" spans="3:3" x14ac:dyDescent="0.25">
      <c r="C273"/>
    </row>
    <row r="274" spans="3:3" x14ac:dyDescent="0.25">
      <c r="C274"/>
    </row>
    <row r="275" spans="3:3" x14ac:dyDescent="0.25">
      <c r="C275"/>
    </row>
    <row r="276" spans="3:3" x14ac:dyDescent="0.25">
      <c r="C276"/>
    </row>
    <row r="277" spans="3:3" x14ac:dyDescent="0.25">
      <c r="C277"/>
    </row>
    <row r="278" spans="3:3" x14ac:dyDescent="0.25">
      <c r="C278"/>
    </row>
    <row r="279" spans="3:3" x14ac:dyDescent="0.25">
      <c r="C279"/>
    </row>
    <row r="280" spans="3:3" x14ac:dyDescent="0.25">
      <c r="C280"/>
    </row>
    <row r="281" spans="3:3" x14ac:dyDescent="0.25">
      <c r="C281"/>
    </row>
    <row r="282" spans="3:3" x14ac:dyDescent="0.25">
      <c r="C282"/>
    </row>
    <row r="283" spans="3:3" x14ac:dyDescent="0.25">
      <c r="C283"/>
    </row>
    <row r="284" spans="3:3" x14ac:dyDescent="0.25">
      <c r="C284"/>
    </row>
    <row r="285" spans="3:3" x14ac:dyDescent="0.25">
      <c r="C285"/>
    </row>
    <row r="286" spans="3:3" x14ac:dyDescent="0.25">
      <c r="C286"/>
    </row>
    <row r="287" spans="3:3" x14ac:dyDescent="0.25">
      <c r="C287"/>
    </row>
    <row r="288" spans="3:3" x14ac:dyDescent="0.25">
      <c r="C288"/>
    </row>
    <row r="289" spans="3:3" x14ac:dyDescent="0.25">
      <c r="C289"/>
    </row>
    <row r="290" spans="3:3" x14ac:dyDescent="0.25">
      <c r="C290"/>
    </row>
    <row r="291" spans="3:3" x14ac:dyDescent="0.25">
      <c r="C291"/>
    </row>
    <row r="292" spans="3:3" x14ac:dyDescent="0.25">
      <c r="C292"/>
    </row>
    <row r="293" spans="3:3" x14ac:dyDescent="0.25">
      <c r="C293"/>
    </row>
    <row r="294" spans="3:3" x14ac:dyDescent="0.25">
      <c r="C294"/>
    </row>
    <row r="295" spans="3:3" x14ac:dyDescent="0.25">
      <c r="C295"/>
    </row>
    <row r="296" spans="3:3" x14ac:dyDescent="0.25">
      <c r="C296"/>
    </row>
    <row r="297" spans="3:3" x14ac:dyDescent="0.25">
      <c r="C297"/>
    </row>
    <row r="298" spans="3:3" x14ac:dyDescent="0.25">
      <c r="C298"/>
    </row>
    <row r="299" spans="3:3" x14ac:dyDescent="0.25">
      <c r="C299"/>
    </row>
    <row r="300" spans="3:3" x14ac:dyDescent="0.25">
      <c r="C300"/>
    </row>
    <row r="301" spans="3:3" x14ac:dyDescent="0.25">
      <c r="C301"/>
    </row>
    <row r="302" spans="3:3" x14ac:dyDescent="0.25">
      <c r="C302"/>
    </row>
    <row r="303" spans="3:3" x14ac:dyDescent="0.25">
      <c r="C303"/>
    </row>
    <row r="304" spans="3:3" x14ac:dyDescent="0.25">
      <c r="C304"/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  <row r="317" spans="3:3" x14ac:dyDescent="0.25">
      <c r="C317"/>
    </row>
    <row r="318" spans="3:3" x14ac:dyDescent="0.25">
      <c r="C318"/>
    </row>
    <row r="319" spans="3:3" x14ac:dyDescent="0.25">
      <c r="C319"/>
    </row>
    <row r="320" spans="3:3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x14ac:dyDescent="0.25">
      <c r="C354"/>
    </row>
    <row r="355" spans="3:3" x14ac:dyDescent="0.25">
      <c r="C355"/>
    </row>
  </sheetData>
  <sheetProtection algorithmName="SHA-512" hashValue="Dcsa4rF4W9ViTvYvtKX0Y6K5Lv5h11OsLGbFsAJNRrIjRQ5JkUfy9h2F/cAvVjYj1QliB/fcAY2UbGdfXdtJyg==" saltValue="m0m5ZZZAYYgu77vtdfQ34Q==" spinCount="100000" sheet="1" selectLockedCells="1"/>
  <mergeCells count="122">
    <mergeCell ref="D11:G11"/>
    <mergeCell ref="D13:G13"/>
    <mergeCell ref="C28:C29"/>
    <mergeCell ref="D28:G28"/>
    <mergeCell ref="D89:F89"/>
    <mergeCell ref="C115:F115"/>
    <mergeCell ref="C150:F150"/>
    <mergeCell ref="D127:G127"/>
    <mergeCell ref="D131:G131"/>
    <mergeCell ref="D133:G133"/>
    <mergeCell ref="D135:G135"/>
    <mergeCell ref="D140:G140"/>
    <mergeCell ref="D142:G142"/>
    <mergeCell ref="D144:G144"/>
    <mergeCell ref="D146:G146"/>
    <mergeCell ref="B149:G149"/>
    <mergeCell ref="B131:B133"/>
    <mergeCell ref="B135:B140"/>
    <mergeCell ref="C135:C137"/>
    <mergeCell ref="D90:F90"/>
    <mergeCell ref="D97:E97"/>
    <mergeCell ref="C118:F118"/>
    <mergeCell ref="A120:B120"/>
    <mergeCell ref="D132:E132"/>
    <mergeCell ref="D91:F91"/>
    <mergeCell ref="D78:G78"/>
    <mergeCell ref="A65:B65"/>
    <mergeCell ref="A64:G64"/>
    <mergeCell ref="C66:D66"/>
    <mergeCell ref="A68:B68"/>
    <mergeCell ref="A67:B67"/>
    <mergeCell ref="D83:F83"/>
    <mergeCell ref="D79:G79"/>
    <mergeCell ref="D84:F84"/>
    <mergeCell ref="C67:D67"/>
    <mergeCell ref="A76:B76"/>
    <mergeCell ref="C76:D76"/>
    <mergeCell ref="F76:G76"/>
    <mergeCell ref="C65:D65"/>
    <mergeCell ref="D87:F87"/>
    <mergeCell ref="D88:F88"/>
    <mergeCell ref="D85:F85"/>
    <mergeCell ref="D86:F86"/>
    <mergeCell ref="A40:G40"/>
    <mergeCell ref="E60:G60"/>
    <mergeCell ref="E61:G61"/>
    <mergeCell ref="B75:D75"/>
    <mergeCell ref="D62:G62"/>
    <mergeCell ref="C63:F63"/>
    <mergeCell ref="A70:G70"/>
    <mergeCell ref="A73:G73"/>
    <mergeCell ref="A74:G74"/>
    <mergeCell ref="D58:G58"/>
    <mergeCell ref="D51:G51"/>
    <mergeCell ref="D56:G56"/>
    <mergeCell ref="E50:G50"/>
    <mergeCell ref="A52:G52"/>
    <mergeCell ref="D45:G45"/>
    <mergeCell ref="D47:G47"/>
    <mergeCell ref="A53:G53"/>
    <mergeCell ref="D46:G46"/>
    <mergeCell ref="B54:F54"/>
    <mergeCell ref="D55:G55"/>
    <mergeCell ref="E49:G49"/>
    <mergeCell ref="A22:A23"/>
    <mergeCell ref="D30:G30"/>
    <mergeCell ref="A79:C79"/>
    <mergeCell ref="C37:D37"/>
    <mergeCell ref="F37:G37"/>
    <mergeCell ref="A32:A33"/>
    <mergeCell ref="B32:B33"/>
    <mergeCell ref="A37:B37"/>
    <mergeCell ref="B43:F43"/>
    <mergeCell ref="D44:G44"/>
    <mergeCell ref="A39:G39"/>
    <mergeCell ref="D35:G35"/>
    <mergeCell ref="A42:G42"/>
    <mergeCell ref="A66:B66"/>
    <mergeCell ref="A78:C78"/>
    <mergeCell ref="D32:G33"/>
    <mergeCell ref="C26:C27"/>
    <mergeCell ref="C22:C23"/>
    <mergeCell ref="D22:G22"/>
    <mergeCell ref="D26:G26"/>
    <mergeCell ref="E48:G48"/>
    <mergeCell ref="C32:C33"/>
    <mergeCell ref="D57:G57"/>
    <mergeCell ref="D59:G59"/>
    <mergeCell ref="D16:G16"/>
    <mergeCell ref="D15:G15"/>
    <mergeCell ref="D12:G12"/>
    <mergeCell ref="A24:A25"/>
    <mergeCell ref="C24:C25"/>
    <mergeCell ref="D24:G24"/>
    <mergeCell ref="E19:G19"/>
    <mergeCell ref="A1:B1"/>
    <mergeCell ref="A4:G4"/>
    <mergeCell ref="D9:G9"/>
    <mergeCell ref="F1:G1"/>
    <mergeCell ref="D6:G6"/>
    <mergeCell ref="D7:G7"/>
    <mergeCell ref="D3:E3"/>
    <mergeCell ref="C1:D1"/>
    <mergeCell ref="D18:G18"/>
    <mergeCell ref="A6:A7"/>
    <mergeCell ref="A9:A13"/>
    <mergeCell ref="A2:C2"/>
    <mergeCell ref="A3:C3"/>
    <mergeCell ref="A15:A16"/>
    <mergeCell ref="B18:B21"/>
    <mergeCell ref="C18:C21"/>
    <mergeCell ref="D10:G10"/>
    <mergeCell ref="A122:A123"/>
    <mergeCell ref="M102:N102"/>
    <mergeCell ref="M103:N103"/>
    <mergeCell ref="M104:N104"/>
    <mergeCell ref="M105:N105"/>
    <mergeCell ref="M106:N106"/>
    <mergeCell ref="M107:N107"/>
    <mergeCell ref="M108:N108"/>
    <mergeCell ref="C138:C139"/>
    <mergeCell ref="C120:D120"/>
  </mergeCells>
  <conditionalFormatting sqref="D90:D91 D153:D154">
    <cfRule type="cellIs" dxfId="0" priority="4" operator="equal">
      <formula>"NA OR DOES NOT MEET CPP MINIMUM"</formula>
    </cfRule>
  </conditionalFormatting>
  <printOptions horizontalCentered="1"/>
  <pageMargins left="0.25" right="0.25" top="0.75" bottom="0.75" header="0.3" footer="0.3"/>
  <pageSetup scale="84" orientation="portrait" r:id="rId1"/>
  <headerFooter>
    <oddHeader>&amp;CUsing Excel - fill in all non-shaded areas&amp;R&amp;"-,Bold"&amp;P of &amp;N</oddHeader>
  </headerFooter>
  <rowBreaks count="4" manualBreakCount="4">
    <brk id="35" max="16383" man="1"/>
    <brk id="70" max="16383" man="1"/>
    <brk id="114" max="16383" man="1"/>
    <brk id="15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locked="0" defaultSize="0" autoFill="0" autoLine="0" autoPict="0">
                <anchor moveWithCells="1">
                  <from>
                    <xdr:col>5</xdr:col>
                    <xdr:colOff>895350</xdr:colOff>
                    <xdr:row>1</xdr:row>
                    <xdr:rowOff>47625</xdr:rowOff>
                  </from>
                  <to>
                    <xdr:col>5</xdr:col>
                    <xdr:colOff>1114425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locked="0" defaultSize="0" autoFill="0" autoLine="0" autoPict="0">
                <anchor moveWithCells="1">
                  <from>
                    <xdr:col>5</xdr:col>
                    <xdr:colOff>390525</xdr:colOff>
                    <xdr:row>1</xdr:row>
                    <xdr:rowOff>57150</xdr:rowOff>
                  </from>
                  <to>
                    <xdr:col>5</xdr:col>
                    <xdr:colOff>609600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Edwards</dc:creator>
  <cp:lastModifiedBy>Melissa Thacker</cp:lastModifiedBy>
  <cp:lastPrinted>2023-07-12T21:17:06Z</cp:lastPrinted>
  <dcterms:created xsi:type="dcterms:W3CDTF">2009-08-14T04:06:45Z</dcterms:created>
  <dcterms:modified xsi:type="dcterms:W3CDTF">2023-07-27T16:00:21Z</dcterms:modified>
</cp:coreProperties>
</file>