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macumc-my.sharepoint.com/personal/anna_nmconfum_com/Documents/Desktop/Compensation packages/2026/"/>
    </mc:Choice>
  </mc:AlternateContent>
  <xr:revisionPtr revIDLastSave="15" documentId="8_{02DAFE27-D47C-40AF-9FAA-642CC3273A8B}" xr6:coauthVersionLast="47" xr6:coauthVersionMax="47" xr10:uidLastSave="{05D99815-83AC-429C-A462-C22949AD22A8}"/>
  <workbookProtection workbookAlgorithmName="SHA-512" workbookHashValue="/CZ9N6qawxpANeRalD8gMvMWXADcx35eIA5FCegpY1dOJEZI/3IUQpRFIXbcDp5LhB7NC/drwrrzM5Dk0sgkdQ==" workbookSaltValue="XGhk2sRjipNyn7p9+fytPg==" workbookSpinCount="100000" lockStructure="1"/>
  <bookViews>
    <workbookView xWindow="-23148" yWindow="-1200" windowWidth="23256" windowHeight="12576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1" i="1" l="1"/>
  <c r="B95" i="1"/>
  <c r="C93" i="1"/>
  <c r="A93" i="1"/>
  <c r="G92" i="1"/>
  <c r="G91" i="1"/>
  <c r="G90" i="1"/>
  <c r="G89" i="1"/>
  <c r="G88" i="1"/>
  <c r="G87" i="1"/>
  <c r="G86" i="1"/>
  <c r="G85" i="1"/>
  <c r="G84" i="1"/>
  <c r="G93" i="1" l="1"/>
  <c r="C28" i="1" l="1"/>
  <c r="C18" i="1"/>
  <c r="C58" i="1"/>
  <c r="F50" i="1"/>
  <c r="C50" i="1"/>
  <c r="C56" i="1"/>
  <c r="E123" i="1"/>
  <c r="C31" i="1"/>
  <c r="C19" i="1" l="1"/>
  <c r="C38" i="1"/>
  <c r="B7" i="1"/>
  <c r="B8" i="1"/>
  <c r="C52" i="1" l="1"/>
  <c r="C53" i="1" s="1"/>
  <c r="C57" i="1" s="1"/>
  <c r="C59" i="1" s="1"/>
  <c r="C37" i="1" s="1"/>
  <c r="G66" i="1"/>
  <c r="E36" i="1"/>
  <c r="G64" i="1"/>
  <c r="E66" i="1"/>
  <c r="E64" i="1"/>
  <c r="C29" i="1"/>
  <c r="G36" i="1"/>
  <c r="C35" i="1" l="1"/>
  <c r="C40" i="1" s="1"/>
</calcChain>
</file>

<file path=xl/sharedStrings.xml><?xml version="1.0" encoding="utf-8"?>
<sst xmlns="http://schemas.openxmlformats.org/spreadsheetml/2006/main" count="157" uniqueCount="132">
  <si>
    <t xml:space="preserve">Church/Charge:  </t>
  </si>
  <si>
    <t>Pastor:</t>
  </si>
  <si>
    <t>Pastor</t>
  </si>
  <si>
    <t>Date</t>
  </si>
  <si>
    <t>SPRC Chair</t>
  </si>
  <si>
    <t>District Superintendent</t>
  </si>
  <si>
    <t>TOTAL OR GROSS CASH PAYMENT - Add Lines 1-3</t>
  </si>
  <si>
    <t>Parsonage Provided</t>
  </si>
  <si>
    <t xml:space="preserve">No Parsonage </t>
  </si>
  <si>
    <t>Church Contribution to Pastor Salary</t>
  </si>
  <si>
    <t>Housing</t>
  </si>
  <si>
    <t>Total Compensation Package</t>
  </si>
  <si>
    <t>*</t>
  </si>
  <si>
    <t>Finance Chair</t>
  </si>
  <si>
    <t>Taxable Cash payment</t>
  </si>
  <si>
    <t>Church Paid Benefits</t>
  </si>
  <si>
    <t>Total Basis for Appointment - add lines 4 and 5</t>
  </si>
  <si>
    <t>Basis for Appointment</t>
  </si>
  <si>
    <t>Housing Exclusion</t>
  </si>
  <si>
    <t>Compensation effective date:</t>
  </si>
  <si>
    <r>
      <t xml:space="preserve">Parsonage Provided - </t>
    </r>
    <r>
      <rPr>
        <sz val="11"/>
        <color theme="1"/>
        <rFont val="Calibri"/>
        <family val="2"/>
        <scheme val="minor"/>
      </rPr>
      <t xml:space="preserve">you must enter "Y" for Yes or "N" for No </t>
    </r>
  </si>
  <si>
    <r>
      <t>Housing Allowance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indexed="8"/>
        <rFont val="Calibri"/>
        <family val="2"/>
      </rPr>
      <t xml:space="preserve">Enter the amount paid </t>
    </r>
    <r>
      <rPr>
        <b/>
        <sz val="11"/>
        <color indexed="8"/>
        <rFont val="Calibri"/>
        <family val="2"/>
      </rPr>
      <t>if there is no parsonage</t>
    </r>
  </si>
  <si>
    <r>
      <rPr>
        <b/>
        <sz val="11"/>
        <color indexed="8"/>
        <rFont val="Calibri"/>
        <family val="2"/>
      </rPr>
      <t xml:space="preserve">Travel:  </t>
    </r>
    <r>
      <rPr>
        <sz val="11"/>
        <color indexed="8"/>
        <rFont val="Calibri"/>
        <family val="2"/>
      </rPr>
      <t>includes actual expenses  for airfare, hotel, etc and/or standard mileage rate (not to exceed IRS rates) for use of personal vehicle.</t>
    </r>
  </si>
  <si>
    <r>
      <rPr>
        <b/>
        <sz val="11"/>
        <color indexed="8"/>
        <rFont val="Calibri"/>
        <family val="2"/>
      </rPr>
      <t xml:space="preserve">Continuing Education: </t>
    </r>
    <r>
      <rPr>
        <sz val="11"/>
        <color indexed="8"/>
        <rFont val="Calibri"/>
        <family val="2"/>
      </rPr>
      <t xml:space="preserve"> books, publications, training seminars, etc</t>
    </r>
  </si>
  <si>
    <r>
      <rPr>
        <b/>
        <sz val="11"/>
        <color indexed="8"/>
        <rFont val="Calibri"/>
        <family val="2"/>
      </rPr>
      <t xml:space="preserve">Other Allowances: </t>
    </r>
    <r>
      <rPr>
        <sz val="11"/>
        <color indexed="8"/>
        <rFont val="Calibri"/>
        <family val="2"/>
      </rPr>
      <t>including things such as parsonage utilites, insurance and maintenance.</t>
    </r>
  </si>
  <si>
    <r>
      <rPr>
        <b/>
        <sz val="11"/>
        <color indexed="8"/>
        <rFont val="Calibri"/>
        <family val="2"/>
      </rPr>
      <t>Travel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 xml:space="preserve"> includes actual expenses  for airfare, hotel, etc and/or standard mileage rate (not to exceed IRS rates) for use of personal vehicle. </t>
    </r>
    <r>
      <rPr>
        <i/>
        <sz val="11"/>
        <color indexed="8"/>
        <rFont val="Calibri"/>
        <family val="2"/>
      </rPr>
      <t xml:space="preserve"> 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</si>
  <si>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 xml:space="preserve">Continuing Education: </t>
    </r>
    <r>
      <rPr>
        <sz val="11"/>
        <color theme="1"/>
        <rFont val="Calibri"/>
        <family val="2"/>
        <scheme val="minor"/>
      </rPr>
      <t>books, publications, training seminars, etc.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</si>
  <si>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>Annual Conference Expenses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expenses paid by church</t>
    </r>
  </si>
  <si>
    <t>Membership Fees, Dues and/or Entertainment</t>
  </si>
  <si>
    <r>
      <rPr>
        <b/>
        <sz val="11"/>
        <color theme="1"/>
        <rFont val="Calibri"/>
        <family val="2"/>
        <scheme val="minor"/>
      </rPr>
      <t xml:space="preserve">Membership Fees, Dues and/or Entertainment  </t>
    </r>
    <r>
      <rPr>
        <i/>
        <sz val="11"/>
        <color theme="1"/>
        <rFont val="Calibri"/>
        <family val="2"/>
        <scheme val="minor"/>
      </rPr>
      <t xml:space="preserve"> If you have entered this in Worksheet 1, you may not enter it here.</t>
    </r>
  </si>
  <si>
    <r>
      <rPr>
        <b/>
        <sz val="11"/>
        <color indexed="8"/>
        <rFont val="Calibri"/>
        <family val="2"/>
      </rPr>
      <t>Other Reimbursable Expenses</t>
    </r>
    <r>
      <rPr>
        <sz val="11"/>
        <color theme="1"/>
        <rFont val="Calibri"/>
        <family val="2"/>
        <scheme val="minor"/>
      </rPr>
      <t xml:space="preserve"> - (list with breakdown of dollar amount)</t>
    </r>
  </si>
  <si>
    <r>
      <rPr>
        <b/>
        <sz val="11"/>
        <color indexed="8"/>
        <rFont val="Calibri"/>
        <family val="2"/>
      </rPr>
      <t xml:space="preserve">Equitable Compensation - </t>
    </r>
    <r>
      <rPr>
        <sz val="11"/>
        <color indexed="8"/>
        <rFont val="Calibri"/>
        <family val="2"/>
      </rPr>
      <t>This is Equitable Compensation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contribution to pastor salary.</t>
    </r>
  </si>
  <si>
    <t>i.</t>
  </si>
  <si>
    <t>iv.</t>
  </si>
  <si>
    <t>v.</t>
  </si>
  <si>
    <t xml:space="preserve">Below are the premium rates.  It is calculated on the clergy's age and the spouse's age. </t>
  </si>
  <si>
    <r>
      <t xml:space="preserve">Conference Health Insurance Paid by Local Church 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(enter X on appropriate line)</t>
    </r>
  </si>
  <si>
    <t xml:space="preserve">Calculating UMLO for Line 10 </t>
  </si>
  <si>
    <t>Pastor's age</t>
  </si>
  <si>
    <t>yearly premium</t>
  </si>
  <si>
    <t>Spouse's age</t>
  </si>
  <si>
    <t>Total for line 10</t>
  </si>
  <si>
    <r>
      <t xml:space="preserve">UMLO "UMLifeOptions" </t>
    </r>
    <r>
      <rPr>
        <sz val="10"/>
        <color rgb="FFFF0000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(go</t>
    </r>
    <r>
      <rPr>
        <i/>
        <sz val="9"/>
        <color rgb="FFFF0000"/>
        <rFont val="Calibri"/>
        <family val="2"/>
      </rPr>
      <t xml:space="preserve"> to chart on pg 3 for life insurance rates.) fill in the age and yearly premium and it will fill in box 10 for you. THIS LIFE INSURANCE IS NOT OPTIONAL</t>
    </r>
  </si>
  <si>
    <t xml:space="preserve">                                     </t>
  </si>
  <si>
    <r>
      <rPr>
        <b/>
        <i/>
        <sz val="11"/>
        <color rgb="FF000000"/>
        <rFont val="Calibri"/>
        <family val="2"/>
      </rPr>
      <t xml:space="preserve">4% contribution   </t>
    </r>
    <r>
      <rPr>
        <i/>
        <sz val="11"/>
        <color rgb="FF000000"/>
        <rFont val="Calibri"/>
        <family val="2"/>
      </rPr>
      <t xml:space="preserve">                                </t>
    </r>
  </si>
  <si>
    <t>Identified %</t>
  </si>
  <si>
    <t>Annual  amount</t>
  </si>
  <si>
    <t>Pastor rate $50,000 Death Benefit,       $50,000 Accidental Death and Dismemberment</t>
  </si>
  <si>
    <t>Spouse Rate    $5,000 Death Benefit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</si>
  <si>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</si>
  <si>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</si>
  <si>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</si>
  <si>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</si>
  <si>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</si>
  <si>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</si>
  <si>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</si>
  <si>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</si>
  <si>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 xml:space="preserve"> Rates for UMLO "UM Life Options" </t>
  </si>
  <si>
    <r>
      <t xml:space="preserve">HOUSING EXCLUSION - DO NOT ADD OR SUBTRACT                                                                                  </t>
    </r>
    <r>
      <rPr>
        <b/>
        <sz val="11"/>
        <color rgb="FFFF0000"/>
        <rFont val="Calibri"/>
        <family val="2"/>
      </rPr>
      <t>Housing Exclusion Resolution MUST BE INCLUDED W/COMP FORM.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</si>
  <si>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 (description)</t>
    </r>
  </si>
  <si>
    <t xml:space="preserve">  Phone Number:</t>
  </si>
  <si>
    <t>Pastor or Spouse age as of Jan. 1, 2025</t>
  </si>
  <si>
    <r>
      <t>Parsonage or Housing Value (</t>
    </r>
    <r>
      <rPr>
        <i/>
        <sz val="10"/>
        <color theme="1"/>
        <rFont val="Calibri"/>
        <family val="2"/>
        <scheme val="minor"/>
      </rPr>
      <t>35% of cash salary for parsonage)</t>
    </r>
  </si>
  <si>
    <t>Total salary for pension calculations</t>
  </si>
  <si>
    <t>3% Pension Base</t>
  </si>
  <si>
    <t>COMPASS Church Contributions  (Annual)</t>
  </si>
  <si>
    <t>Standard 150.00 per month</t>
  </si>
  <si>
    <t>Total Annual Church Contribution to COMPASS Benefits</t>
  </si>
  <si>
    <t>housing allowance + total cash payment (line 4) + accountable reimbursement (line 5) + conference health insurance (line7) + CPP (line 8) + COMPASS (line 9) + UMLife Options (UMLO) line 10</t>
  </si>
  <si>
    <t>Pastor only = $11,844/year $987/month</t>
  </si>
  <si>
    <t>Pastor +1 = $22,512/year $1,876/month</t>
  </si>
  <si>
    <t>Pastor + family  = $30,804/year $2,567/month</t>
  </si>
  <si>
    <t>* By our signature we acknowledge that we have read the Arrearage Policy of the NM Annual Conference.  This can be found in the conference journal under the Conference Structure, Policies, &amp; Procedures, Section 2635.</t>
  </si>
  <si>
    <t xml:space="preserve">UMPIP Match </t>
  </si>
  <si>
    <t>For maximum COMPASS pension benefits, the pastor must contribute 4% of their compensation plus housing. The church will match up to 4% of Clergy's contribution to UMPIP.  If a lower percentage is requested,   the church must match that % amount.  A higher percentage can be requested, however the maximum matching amount is 4%.   Enter the amount to be included with the church's  COMPASS payment in the orange cell</t>
  </si>
  <si>
    <t xml:space="preserve">                             COMPASS Calulation for Direct Contribution Pension/Payroll deduction worksheet</t>
  </si>
  <si>
    <r>
      <t xml:space="preserve">COMPASS Pension Costs </t>
    </r>
    <r>
      <rPr>
        <i/>
        <sz val="11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 xml:space="preserve">  (All pastors serving at least 1/2 time.  This entry is pulled from the COMPASS Calculation page.  This amount is the church's obligation)</t>
    </r>
  </si>
  <si>
    <r>
      <t xml:space="preserve">       Appointment:          FT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3/4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 </t>
    </r>
  </si>
  <si>
    <r>
      <t xml:space="preserve">       </t>
    </r>
    <r>
      <rPr>
        <b/>
        <sz val="11"/>
        <rFont val="Calibri"/>
        <family val="2"/>
        <scheme val="minor"/>
      </rPr>
      <t xml:space="preserve">Name of person completing this form:    </t>
    </r>
    <r>
      <rPr>
        <b/>
        <sz val="12"/>
        <rFont val="Calibri"/>
        <family val="2"/>
        <scheme val="minor"/>
      </rPr>
      <t xml:space="preserve">                                            </t>
    </r>
  </si>
  <si>
    <t>The annual amount that the participant is contributing is to be entered manually in the green cell below.  This amount is the participant's payroll deduction.</t>
  </si>
  <si>
    <r>
      <t xml:space="preserve">UMPIP Contribution- 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 xml:space="preserve"> An automatic pre-tax payroll deduction of 4% of compensation plus housing will be used for contributions to UMPIP (United Methodist Personal Investment Plan).  The pastor can elect to have a different % as a contribution to UMPIP, however will have to contact the Conference Benefit Oficer in writing (email is fine) indicating the requested % or to waive out completely.    </t>
    </r>
    <r>
      <rPr>
        <b/>
        <i/>
        <sz val="8"/>
        <color rgb="FF000000"/>
        <rFont val="Calibri"/>
        <family val="2"/>
      </rPr>
      <t xml:space="preserve">This will be billed by the Board of Pensions on the church's monthly invoice as a payroll deduction. </t>
    </r>
    <r>
      <rPr>
        <b/>
        <sz val="8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 xml:space="preserve"> </t>
    </r>
  </si>
  <si>
    <r>
      <rPr>
        <b/>
        <sz val="11"/>
        <color indexed="8"/>
        <rFont val="Calibri"/>
        <family val="2"/>
      </rPr>
      <t>Comprehensive Protection Plan (CPP)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                                                                                                      (fill in appropriate amount for all Full Elders serving at least 3/4 time)</t>
    </r>
  </si>
  <si>
    <r>
      <t>403B Contribution to Other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than UMPIP</t>
    </r>
    <r>
      <rPr>
        <sz val="11"/>
        <color rgb="FF000000"/>
        <rFont val="Calibri"/>
        <family val="2"/>
      </rPr>
      <t xml:space="preserve"> - This is a payroll deduction contribution to a pension plan held with a bank or investment firm.  </t>
    </r>
    <r>
      <rPr>
        <b/>
        <sz val="11"/>
        <color rgb="FF000000"/>
        <rFont val="Calibri"/>
        <family val="2"/>
      </rPr>
      <t>There must be a voluntary compensation reduction agreement on file with the church and can be a before or after tax contribution.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</si>
  <si>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moving expenses here</t>
    </r>
    <r>
      <rPr>
        <sz val="9"/>
        <color theme="1"/>
        <rFont val="Calibri"/>
        <family val="2"/>
        <scheme val="minor"/>
      </rPr>
      <t>)</t>
    </r>
  </si>
  <si>
    <t xml:space="preserve">Employee contributions to a Flexible Spending account will also be identified as a payroll deduction.  </t>
  </si>
  <si>
    <t>compensation package. Any premium that is over that amount will be a payroll deduction.</t>
  </si>
  <si>
    <t xml:space="preserve">Health Benefits are provided by HealthFlex through Wespath.  The annual amount listed on Line 7 is the default </t>
  </si>
  <si>
    <t xml:space="preserve">premium that the church is to pay based on the the number of people covered and is part of the overall    </t>
  </si>
  <si>
    <t xml:space="preserve">Payroll deductions </t>
  </si>
  <si>
    <t xml:space="preserve">Other payroll deductions that will be relayed to the church are elected Dental and/or Vision premiums. </t>
  </si>
  <si>
    <t>These amounts will be finalized after Open Enrollment for Health Flex.</t>
  </si>
  <si>
    <t xml:space="preserve">UMPIP is the determined amount that the pastor will contribute to their pension plan.  The annual amount </t>
  </si>
  <si>
    <t xml:space="preserve">The orange box contains the up to  4% of cash salary match  the church will contribute as part of the </t>
  </si>
  <si>
    <t>total COMPASS cost.</t>
  </si>
  <si>
    <t>is identified in  the green shaded box in section iv.   This is a payroll deduction.</t>
  </si>
  <si>
    <r>
      <rPr>
        <b/>
        <sz val="10"/>
        <color theme="1"/>
        <rFont val="Calibri"/>
        <family val="2"/>
        <scheme val="minor"/>
      </rPr>
      <t xml:space="preserve">Cash  Allowances       </t>
    </r>
    <r>
      <rPr>
        <sz val="9"/>
        <color theme="1"/>
        <rFont val="Calibri"/>
        <family val="2"/>
        <scheme val="minor"/>
      </rPr>
      <t xml:space="preserve">(Cash provided up front to the pastor and </t>
    </r>
    <r>
      <rPr>
        <u/>
        <sz val="9"/>
        <color theme="1"/>
        <rFont val="Calibri"/>
        <family val="2"/>
        <scheme val="minor"/>
      </rPr>
      <t>not</t>
    </r>
    <r>
      <rPr>
        <sz val="9"/>
        <color theme="1"/>
        <rFont val="Calibri"/>
        <family val="2"/>
        <scheme val="minor"/>
      </rPr>
      <t xml:space="preserve"> vouchered. Please note that the IRS may require receipts in the case of an audit.) </t>
    </r>
    <r>
      <rPr>
        <b/>
        <i/>
        <sz val="9"/>
        <color theme="1"/>
        <rFont val="Calibri"/>
        <family val="2"/>
        <scheme val="minor"/>
      </rPr>
      <t xml:space="preserve">Reminder this </t>
    </r>
    <r>
      <rPr>
        <b/>
        <i/>
        <u/>
        <sz val="9"/>
        <color theme="1"/>
        <rFont val="Calibri"/>
        <family val="2"/>
        <scheme val="minor"/>
      </rPr>
      <t>is</t>
    </r>
    <r>
      <rPr>
        <b/>
        <i/>
        <sz val="9"/>
        <color theme="1"/>
        <rFont val="Calibri"/>
        <family val="2"/>
        <scheme val="minor"/>
      </rPr>
      <t xml:space="preserve"> taxable income.</t>
    </r>
  </si>
  <si>
    <r>
      <rPr>
        <b/>
        <sz val="11"/>
        <color indexed="8"/>
        <rFont val="Calibri"/>
        <family val="2"/>
      </rPr>
      <t>Cash Allowances Annual Total</t>
    </r>
    <r>
      <rPr>
        <sz val="11"/>
        <color indexed="8"/>
        <rFont val="Calibri"/>
        <family val="2"/>
      </rPr>
      <t xml:space="preserve">    
</t>
    </r>
    <r>
      <rPr>
        <b/>
        <i/>
        <sz val="11"/>
        <color rgb="FFFF0000"/>
        <rFont val="Calibri"/>
        <family val="2"/>
      </rPr>
      <t xml:space="preserve">Reminder this is taxable income. </t>
    </r>
  </si>
  <si>
    <r>
      <rPr>
        <b/>
        <sz val="11"/>
        <color theme="1"/>
        <rFont val="Calibri"/>
        <family val="2"/>
        <scheme val="minor"/>
      </rPr>
      <t>Accountable Reimbursements</t>
    </r>
    <r>
      <rPr>
        <sz val="11"/>
        <color theme="1"/>
        <rFont val="Calibri"/>
        <family val="2"/>
        <scheme val="minor"/>
      </rPr>
      <t xml:space="preserve"> (This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vouchered, and receipts are required for reimbursement.  Please enter the maximum amount that is available for reimbursement)</t>
    </r>
  </si>
  <si>
    <r>
      <rPr>
        <b/>
        <sz val="11"/>
        <color indexed="8"/>
        <rFont val="Calibri"/>
        <family val="2"/>
      </rPr>
      <t>Accountable Reimbursements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 </t>
    </r>
  </si>
  <si>
    <t>CHARGE INFORMATION SHEET - Two Point Charge</t>
  </si>
  <si>
    <t>Grand Total Compensation Summary For the 2 point Charge For 2026 and individual churches' obligation</t>
  </si>
  <si>
    <t>Name of Church 1</t>
  </si>
  <si>
    <t>Name of Church 2</t>
  </si>
  <si>
    <t>Church 1</t>
  </si>
  <si>
    <t>Church 2</t>
  </si>
  <si>
    <t>Total Church 1</t>
  </si>
  <si>
    <t xml:space="preserve">$ Paid </t>
  </si>
  <si>
    <t>$ Paid</t>
  </si>
  <si>
    <t>and Church 2</t>
  </si>
  <si>
    <t>line 10</t>
  </si>
  <si>
    <t>Church Contribution  pg 1, line 1</t>
  </si>
  <si>
    <t>line 2</t>
  </si>
  <si>
    <t>Equitable Compensation</t>
  </si>
  <si>
    <t>line 1G</t>
  </si>
  <si>
    <t xml:space="preserve">Cash Allowances - From Line 1G (Worksheet 1) </t>
  </si>
  <si>
    <t>line 2H</t>
  </si>
  <si>
    <t>Accountable Reimbursements - Total 2H (Worksheet 2)</t>
  </si>
  <si>
    <t>line 7</t>
  </si>
  <si>
    <t>Conference Health Insurance Pg 1 Line 7</t>
  </si>
  <si>
    <t>Housing Allow</t>
  </si>
  <si>
    <t xml:space="preserve"> Pg 1  Housing Allowance amount</t>
  </si>
  <si>
    <t>line 8</t>
  </si>
  <si>
    <t xml:space="preserve">Comprehensive Protection Plan (CPP) </t>
  </si>
  <si>
    <t>line 9</t>
  </si>
  <si>
    <t>COMPASS</t>
  </si>
  <si>
    <t>UMLO "UMLifeOptions"</t>
  </si>
  <si>
    <t>Total for individual churches</t>
  </si>
  <si>
    <t xml:space="preserve">(should match line 11 on page 1) </t>
  </si>
  <si>
    <t xml:space="preserve">Church 1 </t>
  </si>
  <si>
    <t>Date  ______________</t>
  </si>
  <si>
    <t>New Mexico Conference Pastor Compensation Form  2026 (2 point charge)</t>
  </si>
  <si>
    <t xml:space="preserve">  COMPASS Calculation for Direct Contribution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</si>
</sst>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[&lt;=9999999]###\-####;\(###\)\ ###\-####"/>
    <numFmt numFmtId="167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Wingdings"/>
      <charset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i/>
      <sz val="8"/>
      <color rgb="FF000000"/>
      <name val="Calibri"/>
      <family val="2"/>
    </font>
    <font>
      <b/>
      <sz val="8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rgb="FF000000"/>
      <name val="Calibri"/>
      <family val="2"/>
    </font>
    <font>
      <sz val="11"/>
      <name val="Calibri"/>
      <family val="2"/>
    </font>
    <font>
      <b/>
      <i/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6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8383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85">
    <xf numFmtId="0" fontId="0" fillId="0" borderId="0" xfId="0"/>
    <xf numFmtId="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/>
    <xf numFmtId="0" fontId="0" fillId="2" borderId="0" xfId="0" applyFill="1"/>
    <xf numFmtId="0" fontId="11" fillId="0" borderId="0" xfId="0" applyFont="1"/>
    <xf numFmtId="0" fontId="0" fillId="2" borderId="0" xfId="0" applyFill="1" applyAlignment="1">
      <alignment horizontal="left" vertical="center"/>
    </xf>
    <xf numFmtId="4" fontId="0" fillId="2" borderId="0" xfId="0" applyNumberFormat="1" applyFill="1"/>
    <xf numFmtId="0" fontId="4" fillId="2" borderId="0" xfId="0" applyFont="1" applyFill="1" applyAlignment="1">
      <alignment horizontal="center" vertical="center" wrapText="1"/>
    </xf>
    <xf numFmtId="14" fontId="0" fillId="2" borderId="7" xfId="0" applyNumberFormat="1" applyFill="1" applyBorder="1" applyProtection="1">
      <protection locked="0"/>
    </xf>
    <xf numFmtId="14" fontId="4" fillId="2" borderId="7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164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center" wrapText="1"/>
    </xf>
    <xf numFmtId="164" fontId="0" fillId="3" borderId="0" xfId="0" applyNumberFormat="1" applyFill="1" applyAlignment="1">
      <alignment horizontal="center" wrapText="1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5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 wrapText="1"/>
    </xf>
    <xf numFmtId="0" fontId="4" fillId="2" borderId="57" xfId="0" applyFont="1" applyFill="1" applyBorder="1" applyAlignment="1">
      <alignment vertical="center" wrapText="1"/>
    </xf>
    <xf numFmtId="164" fontId="0" fillId="3" borderId="44" xfId="0" applyNumberFormat="1" applyFill="1" applyBorder="1" applyAlignment="1">
      <alignment horizontal="center" wrapText="1"/>
    </xf>
    <xf numFmtId="0" fontId="6" fillId="2" borderId="43" xfId="0" applyFont="1" applyFill="1" applyBorder="1" applyAlignment="1">
      <alignment wrapText="1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left" vertical="top" wrapText="1"/>
    </xf>
    <xf numFmtId="0" fontId="4" fillId="2" borderId="5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0" fillId="2" borderId="61" xfId="0" applyFill="1" applyBorder="1" applyAlignment="1">
      <alignment horizontal="center" vertical="center"/>
    </xf>
    <xf numFmtId="164" fontId="0" fillId="2" borderId="61" xfId="0" applyNumberFormat="1" applyFill="1" applyBorder="1" applyAlignment="1" applyProtection="1">
      <alignment horizontal="right" vertical="center"/>
      <protection locked="0"/>
    </xf>
    <xf numFmtId="0" fontId="0" fillId="2" borderId="7" xfId="0" applyFill="1" applyBorder="1"/>
    <xf numFmtId="165" fontId="13" fillId="2" borderId="0" xfId="1" applyNumberFormat="1" applyFill="1"/>
    <xf numFmtId="14" fontId="0" fillId="2" borderId="6" xfId="0" applyNumberFormat="1" applyFill="1" applyBorder="1" applyAlignment="1" applyProtection="1">
      <alignment wrapText="1"/>
      <protection locked="0"/>
    </xf>
    <xf numFmtId="0" fontId="17" fillId="0" borderId="31" xfId="0" applyFont="1" applyBorder="1" applyAlignment="1">
      <alignment horizontal="center" vertical="center" wrapText="1"/>
    </xf>
    <xf numFmtId="164" fontId="2" fillId="2" borderId="60" xfId="0" applyNumberFormat="1" applyFont="1" applyFill="1" applyBorder="1" applyAlignment="1" applyProtection="1">
      <alignment horizontal="center" wrapText="1"/>
      <protection locked="0"/>
    </xf>
    <xf numFmtId="1" fontId="0" fillId="0" borderId="59" xfId="0" applyNumberForma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4" fontId="19" fillId="2" borderId="0" xfId="0" applyNumberFormat="1" applyFont="1" applyFill="1" applyAlignment="1">
      <alignment horizontal="center"/>
    </xf>
    <xf numFmtId="44" fontId="17" fillId="0" borderId="31" xfId="0" applyNumberFormat="1" applyFont="1" applyBorder="1" applyAlignment="1" applyProtection="1">
      <alignment horizontal="right" wrapText="1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18" xfId="0" applyFill="1" applyBorder="1" applyAlignment="1">
      <alignment horizontal="left" wrapText="1"/>
    </xf>
    <xf numFmtId="0" fontId="17" fillId="4" borderId="25" xfId="0" applyFont="1" applyFill="1" applyBorder="1" applyAlignment="1">
      <alignment horizontal="center" wrapText="1"/>
    </xf>
    <xf numFmtId="0" fontId="17" fillId="4" borderId="26" xfId="0" applyFont="1" applyFill="1" applyBorder="1" applyAlignment="1">
      <alignment horizontal="center" wrapText="1"/>
    </xf>
    <xf numFmtId="0" fontId="17" fillId="4" borderId="27" xfId="0" applyFont="1" applyFill="1" applyBorder="1" applyAlignment="1">
      <alignment horizontal="center" wrapText="1"/>
    </xf>
    <xf numFmtId="0" fontId="0" fillId="0" borderId="24" xfId="0" applyBorder="1"/>
    <xf numFmtId="0" fontId="0" fillId="5" borderId="35" xfId="0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2" borderId="66" xfId="0" applyFill="1" applyBorder="1" applyProtection="1">
      <protection locked="0"/>
    </xf>
    <xf numFmtId="164" fontId="0" fillId="2" borderId="65" xfId="0" applyNumberFormat="1" applyFill="1" applyBorder="1" applyProtection="1">
      <protection locked="0"/>
    </xf>
    <xf numFmtId="0" fontId="0" fillId="2" borderId="65" xfId="0" applyFill="1" applyBorder="1" applyProtection="1">
      <protection locked="0"/>
    </xf>
    <xf numFmtId="164" fontId="0" fillId="0" borderId="65" xfId="0" applyNumberFormat="1" applyBorder="1" applyProtection="1">
      <protection locked="0"/>
    </xf>
    <xf numFmtId="0" fontId="17" fillId="4" borderId="28" xfId="0" applyFont="1" applyFill="1" applyBorder="1" applyAlignment="1">
      <alignment horizontal="center" wrapText="1"/>
    </xf>
    <xf numFmtId="0" fontId="17" fillId="0" borderId="19" xfId="0" applyFont="1" applyBorder="1" applyAlignment="1">
      <alignment horizontal="left" wrapText="1"/>
    </xf>
    <xf numFmtId="164" fontId="17" fillId="7" borderId="2" xfId="0" applyNumberFormat="1" applyFont="1" applyFill="1" applyBorder="1" applyAlignment="1">
      <alignment horizontal="center" wrapText="1"/>
    </xf>
    <xf numFmtId="0" fontId="18" fillId="6" borderId="19" xfId="0" applyFont="1" applyFill="1" applyBorder="1" applyAlignment="1">
      <alignment wrapText="1"/>
    </xf>
    <xf numFmtId="9" fontId="17" fillId="9" borderId="13" xfId="0" applyNumberFormat="1" applyFont="1" applyFill="1" applyBorder="1" applyAlignment="1" applyProtection="1">
      <alignment horizontal="center" wrapText="1"/>
      <protection locked="0"/>
    </xf>
    <xf numFmtId="0" fontId="26" fillId="6" borderId="13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 wrapText="1"/>
    </xf>
    <xf numFmtId="164" fontId="9" fillId="4" borderId="65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37" fillId="11" borderId="66" xfId="0" applyFont="1" applyFill="1" applyBorder="1" applyAlignment="1">
      <alignment horizontal="center"/>
    </xf>
    <xf numFmtId="164" fontId="37" fillId="11" borderId="66" xfId="0" applyNumberFormat="1" applyFont="1" applyFill="1" applyBorder="1" applyAlignment="1">
      <alignment horizontal="center"/>
    </xf>
    <xf numFmtId="0" fontId="37" fillId="3" borderId="69" xfId="0" applyFont="1" applyFill="1" applyBorder="1" applyAlignment="1">
      <alignment horizontal="center"/>
    </xf>
    <xf numFmtId="164" fontId="37" fillId="3" borderId="69" xfId="0" applyNumberFormat="1" applyFont="1" applyFill="1" applyBorder="1" applyAlignment="1">
      <alignment horizontal="center"/>
    </xf>
    <xf numFmtId="0" fontId="37" fillId="11" borderId="69" xfId="0" applyFont="1" applyFill="1" applyBorder="1" applyAlignment="1">
      <alignment horizontal="center"/>
    </xf>
    <xf numFmtId="164" fontId="37" fillId="11" borderId="69" xfId="0" applyNumberFormat="1" applyFont="1" applyFill="1" applyBorder="1" applyAlignment="1">
      <alignment horizontal="center"/>
    </xf>
    <xf numFmtId="0" fontId="37" fillId="3" borderId="70" xfId="0" applyFont="1" applyFill="1" applyBorder="1" applyAlignment="1">
      <alignment horizontal="center"/>
    </xf>
    <xf numFmtId="164" fontId="37" fillId="3" borderId="70" xfId="0" applyNumberFormat="1" applyFont="1" applyFill="1" applyBorder="1" applyAlignment="1">
      <alignment horizontal="center"/>
    </xf>
    <xf numFmtId="0" fontId="33" fillId="6" borderId="19" xfId="0" applyFont="1" applyFill="1" applyBorder="1" applyAlignment="1">
      <alignment horizontal="center" wrapText="1"/>
    </xf>
    <xf numFmtId="0" fontId="26" fillId="6" borderId="19" xfId="0" applyFont="1" applyFill="1" applyBorder="1" applyAlignment="1">
      <alignment horizontal="center" wrapText="1"/>
    </xf>
    <xf numFmtId="0" fontId="17" fillId="0" borderId="71" xfId="0" applyFont="1" applyBorder="1" applyAlignment="1">
      <alignment horizontal="center" wrapText="1"/>
    </xf>
    <xf numFmtId="164" fontId="0" fillId="2" borderId="0" xfId="0" applyNumberFormat="1" applyFill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7" fillId="0" borderId="63" xfId="0" applyFont="1" applyBorder="1" applyAlignment="1">
      <alignment horizontal="center" wrapText="1"/>
    </xf>
    <xf numFmtId="0" fontId="18" fillId="6" borderId="29" xfId="0" applyFont="1" applyFill="1" applyBorder="1" applyAlignment="1">
      <alignment horizontal="left" wrapText="1"/>
    </xf>
    <xf numFmtId="0" fontId="0" fillId="0" borderId="29" xfId="0" applyBorder="1"/>
    <xf numFmtId="0" fontId="0" fillId="0" borderId="30" xfId="0" applyBorder="1"/>
    <xf numFmtId="0" fontId="17" fillId="0" borderId="22" xfId="0" applyFont="1" applyBorder="1" applyAlignment="1">
      <alignment horizontal="center" wrapText="1"/>
    </xf>
    <xf numFmtId="164" fontId="17" fillId="12" borderId="78" xfId="0" applyNumberFormat="1" applyFont="1" applyFill="1" applyBorder="1" applyAlignment="1">
      <alignment horizontal="right" wrapText="1"/>
    </xf>
    <xf numFmtId="164" fontId="17" fillId="8" borderId="79" xfId="0" applyNumberFormat="1" applyFont="1" applyFill="1" applyBorder="1" applyAlignment="1">
      <alignment horizontal="right" wrapText="1"/>
    </xf>
    <xf numFmtId="4" fontId="0" fillId="8" borderId="1" xfId="0" applyNumberFormat="1" applyFill="1" applyBorder="1" applyAlignment="1">
      <alignment horizontal="center" vertical="center"/>
    </xf>
    <xf numFmtId="164" fontId="17" fillId="13" borderId="81" xfId="0" applyNumberFormat="1" applyFont="1" applyFill="1" applyBorder="1" applyAlignment="1">
      <alignment horizontal="right" wrapText="1"/>
    </xf>
    <xf numFmtId="4" fontId="0" fillId="2" borderId="39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wrapText="1"/>
    </xf>
    <xf numFmtId="0" fontId="0" fillId="12" borderId="5" xfId="0" applyFill="1" applyBorder="1"/>
    <xf numFmtId="4" fontId="7" fillId="0" borderId="84" xfId="0" applyNumberFormat="1" applyFont="1" applyBorder="1"/>
    <xf numFmtId="166" fontId="15" fillId="2" borderId="0" xfId="0" applyNumberFormat="1" applyFont="1" applyFill="1" applyAlignment="1" applyProtection="1">
      <alignment horizontal="left"/>
      <protection locked="0"/>
    </xf>
    <xf numFmtId="14" fontId="15" fillId="2" borderId="8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12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  <xf numFmtId="0" fontId="15" fillId="2" borderId="8" xfId="0" applyFont="1" applyFill="1" applyBorder="1" applyProtection="1">
      <protection locked="0"/>
    </xf>
    <xf numFmtId="164" fontId="17" fillId="9" borderId="2" xfId="0" applyNumberFormat="1" applyFont="1" applyFill="1" applyBorder="1" applyAlignment="1">
      <alignment horizontal="center" wrapText="1"/>
    </xf>
    <xf numFmtId="44" fontId="17" fillId="10" borderId="2" xfId="1" applyFont="1" applyFill="1" applyBorder="1" applyAlignment="1" applyProtection="1">
      <alignment wrapText="1"/>
      <protection locked="0"/>
    </xf>
    <xf numFmtId="7" fontId="43" fillId="9" borderId="2" xfId="0" applyNumberFormat="1" applyFont="1" applyFill="1" applyBorder="1" applyAlignment="1">
      <alignment horizontal="center" wrapText="1"/>
    </xf>
    <xf numFmtId="0" fontId="36" fillId="6" borderId="85" xfId="0" applyFont="1" applyFill="1" applyBorder="1" applyAlignment="1">
      <alignment horizontal="left" wrapText="1"/>
    </xf>
    <xf numFmtId="0" fontId="36" fillId="6" borderId="86" xfId="0" applyFont="1" applyFill="1" applyBorder="1" applyAlignment="1">
      <alignment horizontal="center" wrapText="1"/>
    </xf>
    <xf numFmtId="7" fontId="17" fillId="7" borderId="88" xfId="0" applyNumberFormat="1" applyFont="1" applyFill="1" applyBorder="1" applyAlignment="1">
      <alignment horizontal="center" wrapText="1"/>
    </xf>
    <xf numFmtId="0" fontId="36" fillId="6" borderId="87" xfId="0" applyFont="1" applyFill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164" fontId="17" fillId="10" borderId="79" xfId="0" applyNumberFormat="1" applyFont="1" applyFill="1" applyBorder="1" applyAlignment="1">
      <alignment horizontal="right" wrapText="1"/>
    </xf>
    <xf numFmtId="164" fontId="0" fillId="13" borderId="3" xfId="0" applyNumberFormat="1" applyFill="1" applyBorder="1" applyAlignment="1">
      <alignment horizontal="right" vertical="center" wrapText="1"/>
    </xf>
    <xf numFmtId="164" fontId="0" fillId="15" borderId="65" xfId="0" applyNumberFormat="1" applyFill="1" applyBorder="1"/>
    <xf numFmtId="164" fontId="0" fillId="15" borderId="39" xfId="0" applyNumberForma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4" fontId="10" fillId="0" borderId="0" xfId="0" applyNumberFormat="1" applyFont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44" fillId="0" borderId="0" xfId="0" applyFont="1"/>
    <xf numFmtId="0" fontId="10" fillId="4" borderId="14" xfId="0" applyFont="1" applyFill="1" applyBorder="1"/>
    <xf numFmtId="0" fontId="4" fillId="4" borderId="15" xfId="0" applyFont="1" applyFill="1" applyBorder="1"/>
    <xf numFmtId="0" fontId="0" fillId="0" borderId="13" xfId="0" applyBorder="1" applyProtection="1">
      <protection locked="0"/>
    </xf>
    <xf numFmtId="166" fontId="1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right" wrapText="1"/>
    </xf>
    <xf numFmtId="4" fontId="0" fillId="2" borderId="0" xfId="0" applyNumberFormat="1" applyFill="1" applyAlignment="1">
      <alignment horizontal="right" vertical="center"/>
    </xf>
    <xf numFmtId="0" fontId="9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horizontal="right" vertical="center"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1" fillId="2" borderId="0" xfId="0" applyFont="1" applyFill="1" applyAlignment="1">
      <alignment vertical="center" wrapText="1"/>
    </xf>
    <xf numFmtId="164" fontId="0" fillId="16" borderId="1" xfId="0" applyNumberFormat="1" applyFill="1" applyBorder="1" applyAlignment="1" applyProtection="1">
      <alignment horizontal="right" vertical="center"/>
      <protection locked="0"/>
    </xf>
    <xf numFmtId="164" fontId="0" fillId="2" borderId="2" xfId="0" applyNumberFormat="1" applyFill="1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>
      <alignment vertical="center" wrapText="1"/>
    </xf>
    <xf numFmtId="0" fontId="0" fillId="2" borderId="90" xfId="0" applyFill="1" applyBorder="1" applyAlignment="1">
      <alignment horizontal="center" vertical="center"/>
    </xf>
    <xf numFmtId="164" fontId="0" fillId="2" borderId="90" xfId="0" applyNumberFormat="1" applyFill="1" applyBorder="1" applyAlignment="1" applyProtection="1">
      <alignment horizontal="right" vertical="center"/>
      <protection locked="0"/>
    </xf>
    <xf numFmtId="0" fontId="1" fillId="2" borderId="95" xfId="0" applyFont="1" applyFill="1" applyBorder="1" applyAlignment="1">
      <alignment vertical="center" wrapText="1"/>
    </xf>
    <xf numFmtId="0" fontId="0" fillId="2" borderId="99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2" borderId="50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3" xfId="0" applyFont="1" applyFill="1" applyBorder="1" applyAlignment="1">
      <alignment horizontal="left" vertical="center" wrapText="1"/>
    </xf>
    <xf numFmtId="164" fontId="0" fillId="17" borderId="2" xfId="0" applyNumberFormat="1" applyFill="1" applyBorder="1" applyAlignment="1">
      <alignment horizontal="right" vertical="center"/>
    </xf>
    <xf numFmtId="164" fontId="0" fillId="17" borderId="99" xfId="0" applyNumberFormat="1" applyFill="1" applyBorder="1" applyAlignment="1">
      <alignment horizontal="right"/>
    </xf>
    <xf numFmtId="0" fontId="0" fillId="18" borderId="1" xfId="0" applyFill="1" applyBorder="1" applyAlignment="1">
      <alignment horizontal="center" vertical="center"/>
    </xf>
    <xf numFmtId="164" fontId="11" fillId="17" borderId="1" xfId="0" applyNumberFormat="1" applyFont="1" applyFill="1" applyBorder="1" applyAlignment="1">
      <alignment horizontal="right" vertical="center"/>
    </xf>
    <xf numFmtId="0" fontId="0" fillId="18" borderId="90" xfId="0" applyFill="1" applyBorder="1" applyAlignment="1">
      <alignment horizontal="center" vertical="center"/>
    </xf>
    <xf numFmtId="4" fontId="0" fillId="18" borderId="90" xfId="0" applyNumberFormat="1" applyFill="1" applyBorder="1"/>
    <xf numFmtId="164" fontId="15" fillId="17" borderId="99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44" fontId="17" fillId="0" borderId="0" xfId="0" applyNumberFormat="1" applyFont="1" applyAlignment="1" applyProtection="1">
      <alignment horizontal="right" wrapText="1"/>
      <protection locked="0"/>
    </xf>
    <xf numFmtId="0" fontId="18" fillId="6" borderId="0" xfId="0" applyFont="1" applyFill="1" applyAlignment="1">
      <alignment horizontal="left" wrapText="1"/>
    </xf>
    <xf numFmtId="0" fontId="0" fillId="2" borderId="19" xfId="0" applyFill="1" applyBorder="1"/>
    <xf numFmtId="0" fontId="4" fillId="2" borderId="0" xfId="0" applyFont="1" applyFill="1" applyAlignment="1">
      <alignment horizontal="right" wrapText="1"/>
    </xf>
    <xf numFmtId="0" fontId="0" fillId="2" borderId="0" xfId="0" applyFill="1" applyAlignment="1" applyProtection="1">
      <alignment horizontal="left"/>
      <protection locked="0"/>
    </xf>
    <xf numFmtId="0" fontId="0" fillId="2" borderId="13" xfId="0" applyFill="1" applyBorder="1" applyAlignment="1">
      <alignment horizontal="center" wrapText="1"/>
    </xf>
    <xf numFmtId="0" fontId="46" fillId="2" borderId="0" xfId="0" applyFont="1" applyFill="1" applyAlignment="1">
      <alignment horizontal="center"/>
    </xf>
    <xf numFmtId="0" fontId="5" fillId="2" borderId="0" xfId="0" applyFont="1" applyFill="1"/>
    <xf numFmtId="0" fontId="0" fillId="2" borderId="13" xfId="0" applyFill="1" applyBorder="1" applyAlignment="1">
      <alignment horizontal="center"/>
    </xf>
    <xf numFmtId="164" fontId="5" fillId="20" borderId="1" xfId="2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horizontal="center" wrapText="1"/>
    </xf>
    <xf numFmtId="4" fontId="0" fillId="21" borderId="1" xfId="0" applyNumberFormat="1" applyFill="1" applyBorder="1" applyAlignment="1" applyProtection="1">
      <alignment horizontal="right" wrapText="1"/>
      <protection locked="0"/>
    </xf>
    <xf numFmtId="44" fontId="5" fillId="4" borderId="1" xfId="2" applyNumberFormat="1" applyFont="1" applyFill="1" applyBorder="1" applyAlignment="1" applyProtection="1">
      <alignment horizontal="right" wrapText="1"/>
    </xf>
    <xf numFmtId="164" fontId="5" fillId="20" borderId="5" xfId="2" applyNumberFormat="1" applyFont="1" applyFill="1" applyBorder="1" applyAlignment="1" applyProtection="1">
      <alignment horizontal="right"/>
      <protection locked="0"/>
    </xf>
    <xf numFmtId="4" fontId="0" fillId="21" borderId="12" xfId="0" applyNumberFormat="1" applyFill="1" applyBorder="1" applyAlignment="1" applyProtection="1">
      <alignment horizontal="right" wrapText="1"/>
      <protection locked="0"/>
    </xf>
    <xf numFmtId="164" fontId="5" fillId="20" borderId="103" xfId="2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center" wrapText="1"/>
    </xf>
    <xf numFmtId="164" fontId="5" fillId="20" borderId="104" xfId="2" applyNumberFormat="1" applyFont="1" applyFill="1" applyBorder="1" applyAlignment="1" applyProtection="1">
      <alignment horizontal="right" wrapText="1"/>
      <protection locked="0"/>
    </xf>
    <xf numFmtId="44" fontId="5" fillId="4" borderId="104" xfId="2" applyNumberFormat="1" applyFont="1" applyFill="1" applyBorder="1" applyAlignment="1" applyProtection="1">
      <alignment horizontal="right" wrapText="1"/>
    </xf>
    <xf numFmtId="7" fontId="5" fillId="20" borderId="1" xfId="2" applyNumberFormat="1" applyFont="1" applyFill="1" applyBorder="1" applyAlignment="1" applyProtection="1">
      <alignment horizontal="right"/>
      <protection locked="0"/>
    </xf>
    <xf numFmtId="44" fontId="5" fillId="20" borderId="1" xfId="2" applyNumberFormat="1" applyFont="1" applyFill="1" applyBorder="1" applyAlignment="1" applyProtection="1">
      <alignment horizontal="right"/>
      <protection locked="0"/>
    </xf>
    <xf numFmtId="0" fontId="49" fillId="2" borderId="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164" fontId="5" fillId="20" borderId="86" xfId="2" applyNumberFormat="1" applyFont="1" applyFill="1" applyBorder="1" applyAlignment="1" applyProtection="1">
      <alignment horizontal="right"/>
      <protection locked="0"/>
    </xf>
    <xf numFmtId="0" fontId="5" fillId="2" borderId="105" xfId="0" applyFont="1" applyFill="1" applyBorder="1" applyAlignment="1">
      <alignment horizontal="center" wrapText="1"/>
    </xf>
    <xf numFmtId="4" fontId="0" fillId="21" borderId="86" xfId="0" applyNumberFormat="1" applyFill="1" applyBorder="1" applyAlignment="1" applyProtection="1">
      <alignment horizontal="right" wrapText="1"/>
      <protection locked="0"/>
    </xf>
    <xf numFmtId="44" fontId="5" fillId="4" borderId="108" xfId="2" applyNumberFormat="1" applyFont="1" applyFill="1" applyBorder="1" applyAlignment="1" applyProtection="1">
      <alignment horizontal="right" wrapText="1"/>
    </xf>
    <xf numFmtId="164" fontId="0" fillId="20" borderId="2" xfId="0" applyNumberFormat="1" applyFill="1" applyBorder="1"/>
    <xf numFmtId="0" fontId="6" fillId="2" borderId="2" xfId="0" applyFont="1" applyFill="1" applyBorder="1" applyAlignment="1">
      <alignment horizontal="center" wrapText="1"/>
    </xf>
    <xf numFmtId="4" fontId="0" fillId="21" borderId="4" xfId="0" applyNumberFormat="1" applyFill="1" applyBorder="1"/>
    <xf numFmtId="0" fontId="0" fillId="2" borderId="109" xfId="0" applyFill="1" applyBorder="1"/>
    <xf numFmtId="0" fontId="0" fillId="2" borderId="110" xfId="0" applyFill="1" applyBorder="1"/>
    <xf numFmtId="0" fontId="0" fillId="2" borderId="111" xfId="0" applyFill="1" applyBorder="1"/>
    <xf numFmtId="44" fontId="0" fillId="4" borderId="11" xfId="0" applyNumberFormat="1" applyFill="1" applyBorder="1"/>
    <xf numFmtId="164" fontId="0" fillId="0" borderId="0" xfId="0" applyNumberFormat="1"/>
    <xf numFmtId="0" fontId="6" fillId="0" borderId="13" xfId="0" applyFont="1" applyBorder="1" applyAlignment="1">
      <alignment horizontal="center" wrapText="1"/>
    </xf>
    <xf numFmtId="4" fontId="0" fillId="0" borderId="13" xfId="0" applyNumberFormat="1" applyBorder="1"/>
    <xf numFmtId="0" fontId="0" fillId="0" borderId="13" xfId="0" applyBorder="1"/>
    <xf numFmtId="167" fontId="24" fillId="0" borderId="0" xfId="2" applyNumberFormat="1" applyFont="1" applyFill="1" applyBorder="1"/>
    <xf numFmtId="167" fontId="4" fillId="0" borderId="0" xfId="2" applyNumberFormat="1" applyFont="1" applyFill="1" applyBorder="1"/>
    <xf numFmtId="14" fontId="0" fillId="2" borderId="102" xfId="0" applyNumberFormat="1" applyFill="1" applyBorder="1" applyProtection="1">
      <protection locked="0"/>
    </xf>
    <xf numFmtId="0" fontId="4" fillId="2" borderId="0" xfId="0" applyFont="1" applyFill="1" applyAlignment="1">
      <alignment horizontal="lef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4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center" wrapText="1"/>
    </xf>
    <xf numFmtId="4" fontId="10" fillId="0" borderId="14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0" fillId="0" borderId="15" xfId="0" applyNumberFormat="1" applyFont="1" applyBorder="1" applyAlignment="1">
      <alignment horizontal="center"/>
    </xf>
    <xf numFmtId="0" fontId="18" fillId="6" borderId="80" xfId="0" applyFont="1" applyFill="1" applyBorder="1" applyAlignment="1">
      <alignment horizontal="center" wrapText="1"/>
    </xf>
    <xf numFmtId="0" fontId="18" fillId="6" borderId="23" xfId="0" applyFont="1" applyFill="1" applyBorder="1" applyAlignment="1">
      <alignment horizontal="center" wrapText="1"/>
    </xf>
    <xf numFmtId="0" fontId="18" fillId="6" borderId="82" xfId="0" applyFont="1" applyFill="1" applyBorder="1" applyAlignment="1">
      <alignment horizontal="left" wrapText="1"/>
    </xf>
    <xf numFmtId="0" fontId="18" fillId="6" borderId="26" xfId="0" applyFont="1" applyFill="1" applyBorder="1" applyAlignment="1">
      <alignment horizontal="left" wrapText="1"/>
    </xf>
    <xf numFmtId="0" fontId="18" fillId="6" borderId="27" xfId="0" applyFont="1" applyFill="1" applyBorder="1" applyAlignment="1">
      <alignment horizontal="left" wrapText="1"/>
    </xf>
    <xf numFmtId="0" fontId="4" fillId="2" borderId="67" xfId="0" applyFont="1" applyFill="1" applyBorder="1" applyAlignment="1">
      <alignment horizontal="left" wrapText="1"/>
    </xf>
    <xf numFmtId="0" fontId="4" fillId="2" borderId="64" xfId="0" applyFont="1" applyFill="1" applyBorder="1" applyAlignment="1">
      <alignment horizontal="left" wrapText="1"/>
    </xf>
    <xf numFmtId="0" fontId="7" fillId="2" borderId="0" xfId="0" applyFont="1" applyFill="1" applyAlignment="1">
      <alignment horizontal="right" wrapText="1"/>
    </xf>
    <xf numFmtId="0" fontId="0" fillId="2" borderId="6" xfId="0" applyFill="1" applyBorder="1" applyAlignment="1">
      <alignment horizontal="center"/>
    </xf>
    <xf numFmtId="0" fontId="4" fillId="2" borderId="40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 wrapText="1"/>
    </xf>
    <xf numFmtId="4" fontId="0" fillId="0" borderId="0" xfId="0" applyNumberFormat="1"/>
    <xf numFmtId="0" fontId="0" fillId="0" borderId="0" xfId="0"/>
    <xf numFmtId="0" fontId="2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4" fillId="6" borderId="67" xfId="0" applyFont="1" applyFill="1" applyBorder="1" applyAlignment="1">
      <alignment horizontal="center" wrapText="1"/>
    </xf>
    <xf numFmtId="0" fontId="34" fillId="6" borderId="64" xfId="0" applyFont="1" applyFill="1" applyBorder="1" applyAlignment="1">
      <alignment horizontal="center" wrapText="1"/>
    </xf>
    <xf numFmtId="0" fontId="34" fillId="6" borderId="72" xfId="0" applyFont="1" applyFill="1" applyBorder="1" applyAlignment="1">
      <alignment horizontal="center" wrapText="1"/>
    </xf>
    <xf numFmtId="0" fontId="4" fillId="2" borderId="6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18" fillId="6" borderId="32" xfId="0" applyFont="1" applyFill="1" applyBorder="1" applyAlignment="1">
      <alignment horizontal="left" wrapText="1"/>
    </xf>
    <xf numFmtId="0" fontId="18" fillId="6" borderId="33" xfId="0" applyFont="1" applyFill="1" applyBorder="1" applyAlignment="1">
      <alignment horizontal="left" wrapText="1"/>
    </xf>
    <xf numFmtId="0" fontId="18" fillId="6" borderId="34" xfId="0" applyFont="1" applyFill="1" applyBorder="1" applyAlignment="1">
      <alignment horizontal="left" wrapText="1"/>
    </xf>
    <xf numFmtId="0" fontId="17" fillId="0" borderId="75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right" wrapText="1"/>
    </xf>
    <xf numFmtId="0" fontId="40" fillId="2" borderId="1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wrapText="1"/>
    </xf>
    <xf numFmtId="0" fontId="4" fillId="2" borderId="91" xfId="0" applyFont="1" applyFill="1" applyBorder="1" applyAlignment="1">
      <alignment wrapText="1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36" xfId="0" applyFont="1" applyFill="1" applyBorder="1" applyAlignment="1">
      <alignment horizontal="left" wrapText="1"/>
    </xf>
    <xf numFmtId="0" fontId="4" fillId="2" borderId="37" xfId="0" applyFont="1" applyFill="1" applyBorder="1" applyAlignment="1">
      <alignment horizontal="left" wrapText="1"/>
    </xf>
    <xf numFmtId="0" fontId="4" fillId="2" borderId="38" xfId="0" applyFont="1" applyFill="1" applyBorder="1" applyAlignment="1">
      <alignment horizontal="left" wrapText="1"/>
    </xf>
    <xf numFmtId="0" fontId="4" fillId="2" borderId="40" xfId="0" applyFont="1" applyFill="1" applyBorder="1" applyAlignment="1">
      <alignment horizontal="left" wrapText="1"/>
    </xf>
    <xf numFmtId="0" fontId="4" fillId="2" borderId="41" xfId="0" applyFont="1" applyFill="1" applyBorder="1" applyAlignment="1">
      <alignment horizontal="left" wrapText="1"/>
    </xf>
    <xf numFmtId="0" fontId="4" fillId="2" borderId="42" xfId="0" applyFont="1" applyFill="1" applyBorder="1" applyAlignment="1">
      <alignment horizontal="left" wrapText="1"/>
    </xf>
    <xf numFmtId="0" fontId="4" fillId="0" borderId="13" xfId="0" applyFont="1" applyBorder="1" applyAlignment="1" applyProtection="1">
      <alignment horizontal="center"/>
      <protection locked="0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4" fillId="2" borderId="96" xfId="0" applyFont="1" applyFill="1" applyBorder="1" applyAlignment="1">
      <alignment horizontal="center" vertical="center" wrapText="1"/>
    </xf>
    <xf numFmtId="0" fontId="4" fillId="2" borderId="9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93" xfId="0" applyFont="1" applyFill="1" applyBorder="1" applyAlignment="1">
      <alignment wrapText="1"/>
    </xf>
    <xf numFmtId="0" fontId="4" fillId="2" borderId="43" xfId="0" applyFont="1" applyFill="1" applyBorder="1" applyAlignment="1">
      <alignment horizontal="center" wrapText="1"/>
    </xf>
    <xf numFmtId="164" fontId="0" fillId="14" borderId="3" xfId="0" applyNumberFormat="1" applyFill="1" applyBorder="1" applyAlignment="1">
      <alignment horizontal="right" vertical="center" wrapText="1"/>
    </xf>
    <xf numFmtId="164" fontId="0" fillId="14" borderId="2" xfId="0" applyNumberForma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4" fillId="2" borderId="45" xfId="0" applyFont="1" applyFill="1" applyBorder="1" applyAlignment="1">
      <alignment wrapText="1"/>
    </xf>
    <xf numFmtId="0" fontId="48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97" xfId="0" applyFill="1" applyBorder="1" applyAlignment="1">
      <alignment wrapText="1"/>
    </xf>
    <xf numFmtId="0" fontId="4" fillId="2" borderId="99" xfId="0" applyFont="1" applyFill="1" applyBorder="1" applyAlignment="1">
      <alignment wrapText="1"/>
    </xf>
    <xf numFmtId="0" fontId="4" fillId="2" borderId="100" xfId="0" applyFont="1" applyFill="1" applyBorder="1" applyAlignment="1">
      <alignment wrapText="1"/>
    </xf>
    <xf numFmtId="0" fontId="4" fillId="2" borderId="99" xfId="0" applyFont="1" applyFill="1" applyBorder="1" applyAlignment="1">
      <alignment horizontal="left" vertical="center" wrapText="1"/>
    </xf>
    <xf numFmtId="0" fontId="4" fillId="2" borderId="10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9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44" xfId="0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wrapText="1"/>
    </xf>
    <xf numFmtId="0" fontId="4" fillId="2" borderId="52" xfId="0" applyFont="1" applyFill="1" applyBorder="1" applyAlignment="1">
      <alignment horizontal="left" wrapText="1"/>
    </xf>
    <xf numFmtId="0" fontId="4" fillId="2" borderId="55" xfId="0" applyFont="1" applyFill="1" applyBorder="1" applyAlignment="1">
      <alignment horizontal="left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9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9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4" fillId="2" borderId="101" xfId="0" applyFont="1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19" borderId="5" xfId="0" applyFont="1" applyFill="1" applyBorder="1" applyAlignment="1">
      <alignment horizontal="center" wrapText="1"/>
    </xf>
    <xf numFmtId="0" fontId="9" fillId="19" borderId="8" xfId="0" applyFont="1" applyFill="1" applyBorder="1" applyAlignment="1">
      <alignment horizontal="center" wrapText="1"/>
    </xf>
    <xf numFmtId="0" fontId="9" fillId="19" borderId="12" xfId="0" applyFont="1" applyFill="1" applyBorder="1" applyAlignment="1">
      <alignment horizontal="center" wrapText="1"/>
    </xf>
    <xf numFmtId="0" fontId="0" fillId="2" borderId="19" xfId="0" applyFill="1" applyBorder="1"/>
    <xf numFmtId="0" fontId="0" fillId="2" borderId="0" xfId="0" applyFill="1" applyAlignment="1">
      <alignment horizontal="right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18" xfId="0" applyFill="1" applyBorder="1" applyAlignment="1">
      <alignment horizontal="left" wrapText="1"/>
    </xf>
    <xf numFmtId="0" fontId="0" fillId="2" borderId="5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4" borderId="90" xfId="0" applyFill="1" applyBorder="1" applyAlignment="1">
      <alignment horizontal="left" vertical="center" wrapText="1"/>
    </xf>
    <xf numFmtId="0" fontId="0" fillId="4" borderId="91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0" fillId="2" borderId="94" xfId="0" applyFill="1" applyBorder="1" applyAlignment="1">
      <alignment horizontal="left" wrapText="1"/>
    </xf>
    <xf numFmtId="0" fontId="22" fillId="2" borderId="5" xfId="0" applyFont="1" applyFill="1" applyBorder="1" applyAlignment="1">
      <alignment horizontal="left" wrapText="1"/>
    </xf>
    <xf numFmtId="0" fontId="22" fillId="2" borderId="8" xfId="0" applyFont="1" applyFill="1" applyBorder="1" applyAlignment="1">
      <alignment horizontal="left" wrapText="1"/>
    </xf>
    <xf numFmtId="0" fontId="22" fillId="2" borderId="18" xfId="0" applyFont="1" applyFill="1" applyBorder="1" applyAlignment="1">
      <alignment horizontal="left" wrapText="1"/>
    </xf>
    <xf numFmtId="44" fontId="42" fillId="0" borderId="3" xfId="0" applyNumberFormat="1" applyFont="1" applyBorder="1" applyAlignment="1">
      <alignment horizontal="center" wrapText="1"/>
    </xf>
    <xf numFmtId="44" fontId="42" fillId="0" borderId="9" xfId="0" applyNumberFormat="1" applyFont="1" applyBorder="1" applyAlignment="1">
      <alignment horizontal="center" wrapText="1"/>
    </xf>
    <xf numFmtId="0" fontId="30" fillId="6" borderId="73" xfId="0" applyFont="1" applyFill="1" applyBorder="1" applyAlignment="1">
      <alignment horizontal="left" wrapText="1"/>
    </xf>
    <xf numFmtId="0" fontId="30" fillId="6" borderId="28" xfId="0" applyFont="1" applyFill="1" applyBorder="1" applyAlignment="1">
      <alignment horizontal="left" wrapText="1"/>
    </xf>
    <xf numFmtId="0" fontId="30" fillId="6" borderId="74" xfId="0" applyFont="1" applyFill="1" applyBorder="1" applyAlignment="1">
      <alignment horizontal="left" wrapText="1"/>
    </xf>
    <xf numFmtId="0" fontId="30" fillId="6" borderId="83" xfId="0" applyFont="1" applyFill="1" applyBorder="1" applyAlignment="1">
      <alignment horizontal="left" wrapText="1"/>
    </xf>
    <xf numFmtId="44" fontId="17" fillId="3" borderId="3" xfId="0" applyNumberFormat="1" applyFont="1" applyFill="1" applyBorder="1" applyAlignment="1" applyProtection="1">
      <alignment horizontal="center" wrapText="1"/>
      <protection locked="0"/>
    </xf>
    <xf numFmtId="44" fontId="17" fillId="3" borderId="2" xfId="0" applyNumberFormat="1" applyFont="1" applyFill="1" applyBorder="1" applyAlignment="1" applyProtection="1">
      <alignment horizontal="center" wrapText="1"/>
      <protection locked="0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49" fontId="2" fillId="2" borderId="60" xfId="0" applyNumberFormat="1" applyFont="1" applyFill="1" applyBorder="1" applyAlignment="1">
      <alignment horizontal="left" vertical="center" wrapText="1"/>
    </xf>
    <xf numFmtId="49" fontId="2" fillId="2" borderId="61" xfId="0" applyNumberFormat="1" applyFont="1" applyFill="1" applyBorder="1" applyAlignment="1">
      <alignment horizontal="left" vertical="center" wrapText="1"/>
    </xf>
    <xf numFmtId="49" fontId="2" fillId="2" borderId="62" xfId="0" applyNumberFormat="1" applyFont="1" applyFill="1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164" fontId="4" fillId="4" borderId="53" xfId="0" applyNumberFormat="1" applyFont="1" applyFill="1" applyBorder="1" applyAlignment="1">
      <alignment horizontal="right" vertical="center"/>
    </xf>
    <xf numFmtId="164" fontId="4" fillId="4" borderId="48" xfId="0" applyNumberFormat="1" applyFont="1" applyFill="1" applyBorder="1" applyAlignment="1">
      <alignment horizontal="right" vertical="center"/>
    </xf>
    <xf numFmtId="5" fontId="0" fillId="17" borderId="53" xfId="1" applyNumberFormat="1" applyFont="1" applyFill="1" applyBorder="1" applyAlignment="1">
      <alignment horizontal="right" vertical="center"/>
    </xf>
    <xf numFmtId="5" fontId="0" fillId="17" borderId="9" xfId="1" applyNumberFormat="1" applyFont="1" applyFill="1" applyBorder="1" applyAlignment="1">
      <alignment horizontal="right" vertical="center"/>
    </xf>
    <xf numFmtId="5" fontId="0" fillId="17" borderId="2" xfId="1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4" fillId="2" borderId="0" xfId="0" applyFont="1" applyFill="1" applyAlignment="1">
      <alignment horizontal="right" wrapText="1"/>
    </xf>
    <xf numFmtId="49" fontId="0" fillId="20" borderId="13" xfId="0" applyNumberFormat="1" applyFill="1" applyBorder="1" applyAlignment="1" applyProtection="1">
      <alignment horizontal="left"/>
      <protection locked="0"/>
    </xf>
    <xf numFmtId="49" fontId="0" fillId="21" borderId="8" xfId="0" applyNumberFormat="1" applyFill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right" vertical="center" wrapText="1"/>
    </xf>
    <xf numFmtId="0" fontId="0" fillId="2" borderId="7" xfId="0" applyFill="1" applyBorder="1" applyAlignment="1">
      <alignment wrapText="1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0" fillId="0" borderId="107" xfId="0" applyBorder="1" applyAlignment="1">
      <alignment horizontal="center"/>
    </xf>
    <xf numFmtId="49" fontId="10" fillId="20" borderId="8" xfId="0" applyNumberFormat="1" applyFont="1" applyFill="1" applyBorder="1" applyAlignment="1">
      <alignment horizontal="center"/>
    </xf>
    <xf numFmtId="49" fontId="10" fillId="20" borderId="13" xfId="0" applyNumberFormat="1" applyFont="1" applyFill="1" applyBorder="1" applyAlignment="1">
      <alignment horizontal="center"/>
    </xf>
    <xf numFmtId="0" fontId="0" fillId="2" borderId="6" xfId="0" applyFill="1" applyBorder="1" applyAlignment="1">
      <alignment wrapText="1"/>
    </xf>
    <xf numFmtId="0" fontId="0" fillId="2" borderId="1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49" fontId="10" fillId="21" borderId="13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83838"/>
      <color rgb="FFCC99FF"/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</xdr:row>
          <xdr:rowOff>160020</xdr:rowOff>
        </xdr:from>
        <xdr:to>
          <xdr:col>5</xdr:col>
          <xdr:colOff>350520</xdr:colOff>
          <xdr:row>2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</xdr:row>
          <xdr:rowOff>152400</xdr:rowOff>
        </xdr:from>
        <xdr:to>
          <xdr:col>5</xdr:col>
          <xdr:colOff>861060</xdr:colOff>
          <xdr:row>2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</xdr:col>
      <xdr:colOff>518160</xdr:colOff>
      <xdr:row>114</xdr:row>
      <xdr:rowOff>15240</xdr:rowOff>
    </xdr:from>
    <xdr:to>
      <xdr:col>6</xdr:col>
      <xdr:colOff>1264920</xdr:colOff>
      <xdr:row>122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33060" y="27127200"/>
          <a:ext cx="2072640" cy="1653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For Example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Pastor's age 52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Yearly premium    191.20</a:t>
          </a:r>
          <a:r>
            <a:rPr lang="en-US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Spouse's age 50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Yearly premium     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18.28</a:t>
          </a:r>
          <a:r>
            <a:rPr lang="en-US" u="sng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annual premium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202.21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/>
            <a:t>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reflected on line 10 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76"/>
  <sheetViews>
    <sheetView tabSelected="1" zoomScaleNormal="100" workbookViewId="0">
      <selection activeCell="C65" sqref="C65:C66"/>
    </sheetView>
  </sheetViews>
  <sheetFormatPr defaultColWidth="8.88671875" defaultRowHeight="14.4" x14ac:dyDescent="0.3"/>
  <cols>
    <col min="1" max="1" width="13.77734375" customWidth="1"/>
    <col min="2" max="2" width="11.33203125" customWidth="1"/>
    <col min="3" max="3" width="12.5546875" style="1" customWidth="1"/>
    <col min="4" max="4" width="29.77734375" customWidth="1"/>
    <col min="5" max="5" width="14.44140625" customWidth="1"/>
    <col min="6" max="6" width="14.6640625" customWidth="1"/>
    <col min="7" max="7" width="13.109375" customWidth="1"/>
    <col min="8" max="8" width="9.109375" customWidth="1"/>
    <col min="9" max="9" width="9" customWidth="1"/>
    <col min="10" max="10" width="8.88671875" customWidth="1"/>
  </cols>
  <sheetData>
    <row r="1" spans="1:8" ht="31.2" customHeight="1" x14ac:dyDescent="0.35">
      <c r="A1" s="254" t="s">
        <v>0</v>
      </c>
      <c r="B1" s="254"/>
      <c r="C1" s="267"/>
      <c r="D1" s="267"/>
      <c r="E1" s="117" t="s">
        <v>1</v>
      </c>
      <c r="F1" s="260"/>
      <c r="G1" s="260"/>
    </row>
    <row r="2" spans="1:8" s="8" customFormat="1" ht="27.6" customHeight="1" x14ac:dyDescent="0.3">
      <c r="A2" s="274" t="s">
        <v>19</v>
      </c>
      <c r="B2" s="274"/>
      <c r="C2" s="274"/>
      <c r="D2" s="109"/>
      <c r="E2" s="112" t="s">
        <v>77</v>
      </c>
      <c r="F2" s="113"/>
      <c r="G2" s="112" t="s">
        <v>43</v>
      </c>
      <c r="H2" s="110"/>
    </row>
    <row r="3" spans="1:8" ht="29.4" customHeight="1" x14ac:dyDescent="0.3">
      <c r="A3" s="114" t="s">
        <v>78</v>
      </c>
      <c r="B3" s="114"/>
      <c r="C3" s="114"/>
      <c r="D3" s="118"/>
      <c r="E3" s="115" t="s">
        <v>60</v>
      </c>
      <c r="F3" s="140"/>
      <c r="G3" s="141"/>
    </row>
    <row r="4" spans="1:8" ht="16.95" customHeight="1" thickBot="1" x14ac:dyDescent="0.35">
      <c r="A4" s="111"/>
      <c r="B4" s="111"/>
      <c r="C4" s="111"/>
      <c r="D4" s="116"/>
      <c r="E4" s="116"/>
      <c r="F4" s="115"/>
      <c r="G4" s="108"/>
    </row>
    <row r="5" spans="1:8" ht="54.6" customHeight="1" thickBot="1" x14ac:dyDescent="0.35">
      <c r="A5" s="255" t="s">
        <v>130</v>
      </c>
      <c r="B5" s="256"/>
      <c r="C5" s="256"/>
      <c r="D5" s="256"/>
      <c r="E5" s="256"/>
      <c r="F5" s="256"/>
      <c r="G5" s="257"/>
    </row>
    <row r="6" spans="1:8" ht="10.199999999999999" customHeight="1" thickBot="1" x14ac:dyDescent="0.35">
      <c r="A6" s="26"/>
      <c r="B6" s="26"/>
      <c r="C6" s="26"/>
      <c r="D6" s="26"/>
      <c r="E6" s="27"/>
      <c r="F6" s="27"/>
      <c r="G6" s="27"/>
    </row>
    <row r="7" spans="1:8" ht="19.95" customHeight="1" thickTop="1" x14ac:dyDescent="0.3">
      <c r="A7" s="268" t="s">
        <v>10</v>
      </c>
      <c r="B7" s="64" t="str">
        <f>IF(OR(C7="Y",C7="N"),"OK","Y or N")</f>
        <v>Y or N</v>
      </c>
      <c r="C7" s="55"/>
      <c r="D7" s="261" t="s">
        <v>20</v>
      </c>
      <c r="E7" s="262"/>
      <c r="F7" s="262"/>
      <c r="G7" s="263"/>
    </row>
    <row r="8" spans="1:8" ht="24.6" customHeight="1" thickBot="1" x14ac:dyDescent="0.35">
      <c r="A8" s="269"/>
      <c r="B8" s="24" t="str">
        <f>IF(AND(C7="N",C8=0),"REVIEW","OK")</f>
        <v>OK</v>
      </c>
      <c r="C8" s="103"/>
      <c r="D8" s="264" t="s">
        <v>21</v>
      </c>
      <c r="E8" s="265"/>
      <c r="F8" s="265"/>
      <c r="G8" s="266"/>
    </row>
    <row r="9" spans="1:8" ht="9" customHeight="1" thickTop="1" thickBot="1" x14ac:dyDescent="0.35">
      <c r="A9" s="142"/>
      <c r="B9" s="38"/>
      <c r="C9" s="143"/>
      <c r="D9" s="144"/>
      <c r="E9" s="145"/>
      <c r="F9" s="145"/>
      <c r="G9" s="145"/>
    </row>
    <row r="10" spans="1:8" ht="20.399999999999999" customHeight="1" x14ac:dyDescent="0.3">
      <c r="A10" s="270" t="s">
        <v>14</v>
      </c>
      <c r="B10" s="154">
        <v>1</v>
      </c>
      <c r="C10" s="155"/>
      <c r="D10" s="258" t="s">
        <v>9</v>
      </c>
      <c r="E10" s="258"/>
      <c r="F10" s="258"/>
      <c r="G10" s="259"/>
    </row>
    <row r="11" spans="1:8" ht="27" customHeight="1" x14ac:dyDescent="0.3">
      <c r="A11" s="271"/>
      <c r="B11" s="2">
        <v>2</v>
      </c>
      <c r="C11" s="15"/>
      <c r="D11" s="275" t="s">
        <v>31</v>
      </c>
      <c r="E11" s="275"/>
      <c r="F11" s="275"/>
      <c r="G11" s="276"/>
    </row>
    <row r="12" spans="1:8" ht="27" customHeight="1" thickBot="1" x14ac:dyDescent="0.35">
      <c r="A12" s="271"/>
      <c r="B12" s="158"/>
      <c r="C12" s="151"/>
      <c r="D12" s="297" t="s">
        <v>95</v>
      </c>
      <c r="E12" s="297"/>
      <c r="F12" s="297"/>
      <c r="G12" s="298"/>
      <c r="H12" s="150"/>
    </row>
    <row r="13" spans="1:8" ht="27" customHeight="1" x14ac:dyDescent="0.3">
      <c r="A13" s="271"/>
      <c r="B13" s="158"/>
      <c r="C13" s="15"/>
      <c r="D13" s="299" t="s">
        <v>22</v>
      </c>
      <c r="E13" s="300"/>
      <c r="F13" s="300"/>
      <c r="G13" s="301"/>
    </row>
    <row r="14" spans="1:8" ht="17.399999999999999" customHeight="1" x14ac:dyDescent="0.3">
      <c r="A14" s="271"/>
      <c r="B14" s="158"/>
      <c r="C14" s="15"/>
      <c r="D14" s="302" t="s">
        <v>23</v>
      </c>
      <c r="E14" s="303"/>
      <c r="F14" s="303"/>
      <c r="G14" s="304"/>
    </row>
    <row r="15" spans="1:8" ht="16.2" customHeight="1" x14ac:dyDescent="0.3">
      <c r="A15" s="271"/>
      <c r="B15" s="158"/>
      <c r="C15" s="15"/>
      <c r="D15" s="305" t="s">
        <v>28</v>
      </c>
      <c r="E15" s="306"/>
      <c r="F15" s="306"/>
      <c r="G15" s="307"/>
    </row>
    <row r="16" spans="1:8" ht="27" customHeight="1" x14ac:dyDescent="0.3">
      <c r="A16" s="271"/>
      <c r="B16" s="158"/>
      <c r="C16" s="15"/>
      <c r="D16" s="324" t="s">
        <v>24</v>
      </c>
      <c r="E16" s="325"/>
      <c r="F16" s="325"/>
      <c r="G16" s="326"/>
    </row>
    <row r="17" spans="1:14" ht="27" customHeight="1" x14ac:dyDescent="0.3">
      <c r="A17" s="271"/>
      <c r="B17" s="159"/>
      <c r="C17" s="152"/>
      <c r="D17" s="14" t="s">
        <v>59</v>
      </c>
      <c r="E17" s="153"/>
      <c r="F17" s="153"/>
      <c r="G17" s="156"/>
    </row>
    <row r="18" spans="1:14" ht="33.6" customHeight="1" x14ac:dyDescent="0.3">
      <c r="A18" s="272"/>
      <c r="B18" s="148">
        <v>3</v>
      </c>
      <c r="C18" s="163">
        <f>SUM(C13:C17)</f>
        <v>0</v>
      </c>
      <c r="D18" s="283" t="s">
        <v>96</v>
      </c>
      <c r="E18" s="284"/>
      <c r="F18" s="284"/>
      <c r="G18" s="285"/>
      <c r="N18" s="16"/>
    </row>
    <row r="19" spans="1:14" ht="24" customHeight="1" thickBot="1" x14ac:dyDescent="0.35">
      <c r="A19" s="273"/>
      <c r="B19" s="157">
        <v>4</v>
      </c>
      <c r="C19" s="164">
        <f>C18+C11+C10</f>
        <v>0</v>
      </c>
      <c r="D19" s="286" t="s">
        <v>6</v>
      </c>
      <c r="E19" s="286"/>
      <c r="F19" s="286"/>
      <c r="G19" s="287"/>
    </row>
    <row r="20" spans="1:14" ht="12" customHeight="1" thickBot="1" x14ac:dyDescent="0.35">
      <c r="A20" s="7"/>
      <c r="B20" s="38"/>
      <c r="C20" s="91"/>
      <c r="D20" s="105"/>
      <c r="E20" s="5"/>
      <c r="F20" s="5"/>
      <c r="G20" s="5"/>
    </row>
    <row r="21" spans="1:14" ht="41.4" customHeight="1" thickBot="1" x14ac:dyDescent="0.35">
      <c r="A21" s="308" t="s">
        <v>17</v>
      </c>
      <c r="B21" s="167"/>
      <c r="C21" s="168"/>
      <c r="D21" s="327" t="s">
        <v>97</v>
      </c>
      <c r="E21" s="327"/>
      <c r="F21" s="327"/>
      <c r="G21" s="328"/>
      <c r="H21" s="36"/>
    </row>
    <row r="22" spans="1:14" ht="44.4" customHeight="1" x14ac:dyDescent="0.3">
      <c r="A22" s="272"/>
      <c r="B22" s="165"/>
      <c r="C22" s="214"/>
      <c r="D22" s="329" t="s">
        <v>25</v>
      </c>
      <c r="E22" s="330"/>
      <c r="F22" s="330"/>
      <c r="G22" s="331"/>
      <c r="H22" s="36"/>
    </row>
    <row r="23" spans="1:14" ht="31.2" customHeight="1" x14ac:dyDescent="0.3">
      <c r="A23" s="272"/>
      <c r="B23" s="165"/>
      <c r="C23" s="214"/>
      <c r="D23" s="332" t="s">
        <v>26</v>
      </c>
      <c r="E23" s="333"/>
      <c r="F23" s="333"/>
      <c r="G23" s="334"/>
      <c r="H23" s="36"/>
    </row>
    <row r="24" spans="1:14" ht="34.200000000000003" customHeight="1" x14ac:dyDescent="0.3">
      <c r="A24" s="272"/>
      <c r="B24" s="165"/>
      <c r="C24" s="215"/>
      <c r="D24" s="318" t="s">
        <v>29</v>
      </c>
      <c r="E24" s="319"/>
      <c r="F24" s="319"/>
      <c r="G24" s="320"/>
    </row>
    <row r="25" spans="1:14" ht="17.399999999999999" customHeight="1" x14ac:dyDescent="0.3">
      <c r="A25" s="272"/>
      <c r="B25" s="165"/>
      <c r="C25" s="215"/>
      <c r="D25" s="321" t="s">
        <v>27</v>
      </c>
      <c r="E25" s="322"/>
      <c r="F25" s="322"/>
      <c r="G25" s="323"/>
    </row>
    <row r="26" spans="1:14" ht="22.2" customHeight="1" x14ac:dyDescent="0.3">
      <c r="A26" s="272"/>
      <c r="B26" s="165"/>
      <c r="C26" s="215"/>
      <c r="D26" s="136" t="s">
        <v>83</v>
      </c>
      <c r="E26" s="161"/>
      <c r="F26" s="161"/>
      <c r="G26" s="162"/>
    </row>
    <row r="27" spans="1:14" ht="18.600000000000001" customHeight="1" x14ac:dyDescent="0.3">
      <c r="A27" s="272"/>
      <c r="B27" s="165"/>
      <c r="C27" s="215"/>
      <c r="D27" s="321" t="s">
        <v>30</v>
      </c>
      <c r="E27" s="322"/>
      <c r="F27" s="322"/>
      <c r="G27" s="323"/>
    </row>
    <row r="28" spans="1:14" ht="25.95" customHeight="1" x14ac:dyDescent="0.3">
      <c r="A28" s="272"/>
      <c r="B28" s="2">
        <v>5</v>
      </c>
      <c r="C28" s="166">
        <f>SUM(C22:C27)</f>
        <v>0</v>
      </c>
      <c r="D28" s="290" t="s">
        <v>98</v>
      </c>
      <c r="E28" s="290"/>
      <c r="F28" s="290"/>
      <c r="G28" s="291"/>
    </row>
    <row r="29" spans="1:14" ht="29.4" customHeight="1" thickBot="1" x14ac:dyDescent="0.35">
      <c r="A29" s="273"/>
      <c r="B29" s="157">
        <v>6</v>
      </c>
      <c r="C29" s="169">
        <f>SUM(C19,C28)</f>
        <v>0</v>
      </c>
      <c r="D29" s="288" t="s">
        <v>16</v>
      </c>
      <c r="E29" s="288"/>
      <c r="F29" s="288"/>
      <c r="G29" s="289"/>
    </row>
    <row r="30" spans="1:14" ht="14.4" customHeight="1" thickBot="1" x14ac:dyDescent="0.35">
      <c r="A30" s="17"/>
      <c r="B30" s="160"/>
      <c r="C30" s="10"/>
      <c r="D30" s="7"/>
      <c r="E30" s="7"/>
      <c r="F30" s="7"/>
      <c r="G30" s="7"/>
    </row>
    <row r="31" spans="1:14" ht="19.350000000000001" customHeight="1" thickTop="1" x14ac:dyDescent="0.3">
      <c r="A31" s="25"/>
      <c r="B31" s="309">
        <v>7</v>
      </c>
      <c r="C31" s="358" t="str">
        <f>IF(AND(D32="X",D33&lt;&gt;"X",D34&lt;&gt;"X"),11844,IF(AND(D32&lt;&gt;"X",D33="X",D34&lt;&gt;"X"),22512,IF(AND(D32&lt;&gt;"X",D33&lt;&gt;"X",D34="X"),30804,"$0.00")))</f>
        <v>$0.00</v>
      </c>
      <c r="D31" s="294" t="s">
        <v>36</v>
      </c>
      <c r="E31" s="295"/>
      <c r="F31" s="295"/>
      <c r="G31" s="296"/>
    </row>
    <row r="32" spans="1:14" ht="24.6" customHeight="1" x14ac:dyDescent="0.3">
      <c r="A32" s="29"/>
      <c r="B32" s="310"/>
      <c r="C32" s="359"/>
      <c r="D32" s="65"/>
      <c r="E32" s="292" t="s">
        <v>69</v>
      </c>
      <c r="F32" s="292"/>
      <c r="G32" s="293"/>
    </row>
    <row r="33" spans="1:7" ht="16.2" customHeight="1" x14ac:dyDescent="0.3">
      <c r="A33" s="29"/>
      <c r="B33" s="310"/>
      <c r="C33" s="359"/>
      <c r="D33" s="66"/>
      <c r="E33" s="9" t="s">
        <v>70</v>
      </c>
      <c r="F33" s="36"/>
      <c r="G33" s="30"/>
    </row>
    <row r="34" spans="1:7" ht="16.2" customHeight="1" x14ac:dyDescent="0.3">
      <c r="A34" s="29"/>
      <c r="B34" s="311"/>
      <c r="C34" s="360"/>
      <c r="D34" s="66"/>
      <c r="E34" s="57" t="s">
        <v>71</v>
      </c>
      <c r="F34" s="56"/>
      <c r="G34" s="31"/>
    </row>
    <row r="35" spans="1:7" ht="32.1" customHeight="1" x14ac:dyDescent="0.3">
      <c r="A35" s="277" t="s">
        <v>15</v>
      </c>
      <c r="B35" s="21">
        <v>8</v>
      </c>
      <c r="C35" s="278">
        <f>IF(C7="Y",E36,G36)</f>
        <v>0</v>
      </c>
      <c r="D35" s="280" t="s">
        <v>81</v>
      </c>
      <c r="E35" s="281"/>
      <c r="F35" s="281"/>
      <c r="G35" s="282"/>
    </row>
    <row r="36" spans="1:7" ht="21.75" customHeight="1" x14ac:dyDescent="0.3">
      <c r="A36" s="277"/>
      <c r="B36" s="22"/>
      <c r="C36" s="279"/>
      <c r="D36" s="19" t="s">
        <v>7</v>
      </c>
      <c r="E36" s="18">
        <f>C19*1.35*0.03</f>
        <v>0</v>
      </c>
      <c r="F36" s="19" t="s">
        <v>8</v>
      </c>
      <c r="G36" s="32">
        <f>(C8+C19)*0.03</f>
        <v>0</v>
      </c>
    </row>
    <row r="37" spans="1:7" ht="35.4" customHeight="1" x14ac:dyDescent="0.3">
      <c r="A37" s="33"/>
      <c r="B37" s="23">
        <v>9</v>
      </c>
      <c r="C37" s="130">
        <f>C59</f>
        <v>1800</v>
      </c>
      <c r="D37" s="216" t="s">
        <v>76</v>
      </c>
      <c r="E37" s="217"/>
      <c r="F37" s="217"/>
      <c r="G37" s="218"/>
    </row>
    <row r="38" spans="1:7" ht="31.95" customHeight="1" thickBot="1" x14ac:dyDescent="0.35">
      <c r="A38" s="34"/>
      <c r="B38" s="35">
        <v>10</v>
      </c>
      <c r="C38" s="132">
        <f>E123</f>
        <v>0</v>
      </c>
      <c r="D38" s="231" t="s">
        <v>42</v>
      </c>
      <c r="E38" s="232"/>
      <c r="F38" s="232"/>
      <c r="G38" s="233"/>
    </row>
    <row r="39" spans="1:7" ht="10.199999999999999" customHeight="1" thickTop="1" thickBot="1" x14ac:dyDescent="0.35">
      <c r="A39" s="38"/>
      <c r="B39" s="43"/>
      <c r="C39" s="44"/>
      <c r="D39" s="17"/>
      <c r="E39" s="17"/>
      <c r="F39" s="17"/>
      <c r="G39" s="28"/>
    </row>
    <row r="40" spans="1:7" ht="44.25" customHeight="1" thickTop="1" x14ac:dyDescent="0.3">
      <c r="A40" s="343" t="s">
        <v>11</v>
      </c>
      <c r="B40" s="345">
        <v>11</v>
      </c>
      <c r="C40" s="356">
        <f>SUM(C38+C37+C35+C31+C29+C8)</f>
        <v>1800</v>
      </c>
      <c r="D40" s="350" t="s">
        <v>68</v>
      </c>
      <c r="E40" s="351"/>
      <c r="F40" s="351"/>
      <c r="G40" s="352"/>
    </row>
    <row r="41" spans="1:7" ht="14.1" customHeight="1" thickBot="1" x14ac:dyDescent="0.35">
      <c r="A41" s="344"/>
      <c r="B41" s="346"/>
      <c r="C41" s="357"/>
      <c r="D41" s="353"/>
      <c r="E41" s="354"/>
      <c r="F41" s="354"/>
      <c r="G41" s="355"/>
    </row>
    <row r="42" spans="1:7" ht="7.2" customHeight="1" thickTop="1" thickBot="1" x14ac:dyDescent="0.35">
      <c r="A42" s="37"/>
      <c r="B42" s="38"/>
      <c r="C42" s="39"/>
      <c r="D42" s="40"/>
      <c r="E42" s="40"/>
      <c r="F42" s="40"/>
      <c r="G42" s="40"/>
    </row>
    <row r="43" spans="1:7" ht="57.6" customHeight="1" thickTop="1" thickBot="1" x14ac:dyDescent="0.35">
      <c r="A43" s="41" t="s">
        <v>18</v>
      </c>
      <c r="B43" s="50">
        <v>12</v>
      </c>
      <c r="C43" s="49"/>
      <c r="D43" s="347" t="s">
        <v>58</v>
      </c>
      <c r="E43" s="348"/>
      <c r="F43" s="348"/>
      <c r="G43" s="349"/>
    </row>
    <row r="44" spans="1:7" ht="12.6" customHeight="1" thickTop="1" x14ac:dyDescent="0.3">
      <c r="A44" s="7"/>
      <c r="B44" s="7"/>
      <c r="C44" s="10"/>
      <c r="D44" s="7"/>
      <c r="E44" s="7"/>
      <c r="F44" s="7"/>
      <c r="G44" s="7"/>
    </row>
    <row r="45" spans="1:7" ht="13.8" customHeight="1" x14ac:dyDescent="0.3">
      <c r="A45" s="235"/>
      <c r="B45" s="235"/>
      <c r="C45" s="234"/>
      <c r="D45" s="235"/>
      <c r="F45" s="235"/>
      <c r="G45" s="235"/>
    </row>
    <row r="46" spans="1:7" ht="10.8" hidden="1" customHeight="1" x14ac:dyDescent="0.3">
      <c r="A46" s="3"/>
      <c r="B46" s="3"/>
      <c r="C46" s="4"/>
      <c r="D46" s="5"/>
      <c r="E46" s="6"/>
      <c r="F46" s="7"/>
      <c r="G46" s="7"/>
    </row>
    <row r="47" spans="1:7" ht="30" customHeight="1" thickBot="1" x14ac:dyDescent="0.35">
      <c r="B47" s="104"/>
      <c r="C47" s="133"/>
      <c r="D47" s="105"/>
      <c r="E47" s="105"/>
      <c r="F47" s="105"/>
      <c r="G47" s="105"/>
    </row>
    <row r="48" spans="1:7" ht="25.5" customHeight="1" thickBot="1" x14ac:dyDescent="0.4">
      <c r="A48" s="107" t="s">
        <v>75</v>
      </c>
      <c r="B48" s="219" t="s">
        <v>131</v>
      </c>
      <c r="C48" s="220"/>
      <c r="D48" s="220"/>
      <c r="E48" s="221"/>
      <c r="F48" s="134"/>
      <c r="G48" s="134"/>
    </row>
    <row r="49" spans="1:10" ht="22.2" customHeight="1" x14ac:dyDescent="0.3">
      <c r="A49" s="7"/>
      <c r="B49" s="7"/>
      <c r="C49" s="10"/>
      <c r="D49" s="7"/>
      <c r="E49" s="7"/>
      <c r="F49" s="7"/>
      <c r="G49" s="7"/>
    </row>
    <row r="50" spans="1:10" ht="15" customHeight="1" thickBot="1" x14ac:dyDescent="0.4">
      <c r="A50" s="229" t="s">
        <v>0</v>
      </c>
      <c r="B50" s="229"/>
      <c r="C50" s="230">
        <f>C1</f>
        <v>0</v>
      </c>
      <c r="D50" s="230"/>
      <c r="E50" s="42" t="s">
        <v>1</v>
      </c>
      <c r="F50" s="58">
        <f>F1</f>
        <v>0</v>
      </c>
      <c r="G50" s="58"/>
    </row>
    <row r="51" spans="1:10" ht="15" customHeight="1" x14ac:dyDescent="0.3">
      <c r="A51" s="7"/>
      <c r="B51" s="7"/>
      <c r="C51" s="10"/>
      <c r="D51" s="7"/>
      <c r="E51" s="7"/>
      <c r="F51" s="7"/>
      <c r="G51" s="7"/>
    </row>
    <row r="52" spans="1:10" ht="15" customHeight="1" x14ac:dyDescent="0.3">
      <c r="A52" s="361"/>
      <c r="B52" s="92"/>
      <c r="C52" s="101">
        <f>IF(C7="Y",(C19*0.35),C8)</f>
        <v>0</v>
      </c>
      <c r="D52" s="362" t="s">
        <v>62</v>
      </c>
      <c r="E52" s="363"/>
      <c r="F52" s="363"/>
      <c r="G52" s="59"/>
    </row>
    <row r="53" spans="1:10" ht="15" customHeight="1" x14ac:dyDescent="0.3">
      <c r="A53" s="361"/>
      <c r="B53" s="93"/>
      <c r="C53" s="101">
        <f>C19+C52</f>
        <v>0</v>
      </c>
      <c r="D53" s="227" t="s">
        <v>63</v>
      </c>
      <c r="E53" s="228"/>
      <c r="F53" s="228"/>
      <c r="G53" s="59"/>
    </row>
    <row r="54" spans="1:10" ht="15" customHeight="1" thickBot="1" x14ac:dyDescent="0.35">
      <c r="A54" s="7"/>
      <c r="B54" s="60"/>
      <c r="C54" s="61"/>
      <c r="D54" s="61"/>
      <c r="E54" s="61"/>
      <c r="F54" s="61"/>
      <c r="G54" s="62"/>
    </row>
    <row r="55" spans="1:10" ht="15" customHeight="1" x14ac:dyDescent="0.3">
      <c r="A55" s="7"/>
      <c r="B55" s="98" t="s">
        <v>32</v>
      </c>
      <c r="C55" s="99"/>
      <c r="D55" s="222" t="s">
        <v>65</v>
      </c>
      <c r="E55" s="223"/>
      <c r="F55" s="223"/>
      <c r="G55" s="63"/>
    </row>
    <row r="56" spans="1:10" ht="15" customHeight="1" x14ac:dyDescent="0.3">
      <c r="A56" s="7"/>
      <c r="B56" s="94"/>
      <c r="C56" s="100">
        <f>150*12</f>
        <v>1800</v>
      </c>
      <c r="D56" s="95" t="s">
        <v>66</v>
      </c>
      <c r="E56" s="96"/>
      <c r="F56" s="96"/>
      <c r="G56" s="97"/>
    </row>
    <row r="57" spans="1:10" ht="15" customHeight="1" x14ac:dyDescent="0.3">
      <c r="A57" s="7"/>
      <c r="B57" s="94"/>
      <c r="C57" s="100">
        <f>C53*0.03</f>
        <v>0</v>
      </c>
      <c r="D57" s="95" t="s">
        <v>64</v>
      </c>
      <c r="E57" s="96"/>
      <c r="F57" s="96"/>
      <c r="G57" s="97"/>
      <c r="J57" s="52"/>
    </row>
    <row r="58" spans="1:10" ht="16.8" customHeight="1" x14ac:dyDescent="0.3">
      <c r="A58" s="7"/>
      <c r="B58" s="94"/>
      <c r="C58" s="129">
        <f>C67</f>
        <v>0</v>
      </c>
      <c r="D58" s="224" t="s">
        <v>73</v>
      </c>
      <c r="E58" s="225"/>
      <c r="F58" s="225"/>
      <c r="G58" s="226"/>
    </row>
    <row r="59" spans="1:10" ht="15" customHeight="1" x14ac:dyDescent="0.3">
      <c r="A59" s="7"/>
      <c r="B59" s="90"/>
      <c r="C59" s="102">
        <f>SUM(C56:C58)</f>
        <v>1800</v>
      </c>
      <c r="D59" s="224" t="s">
        <v>67</v>
      </c>
      <c r="E59" s="225"/>
      <c r="F59" s="225"/>
      <c r="G59" s="97"/>
    </row>
    <row r="60" spans="1:10" ht="15" customHeight="1" x14ac:dyDescent="0.3">
      <c r="B60" s="126"/>
      <c r="C60" s="127"/>
      <c r="D60" s="127"/>
      <c r="E60" s="127"/>
      <c r="F60" s="127"/>
      <c r="G60" s="128"/>
    </row>
    <row r="61" spans="1:10" ht="15" customHeight="1" x14ac:dyDescent="0.3">
      <c r="A61" s="7"/>
      <c r="B61" s="60"/>
      <c r="C61" s="71"/>
      <c r="D61" s="61"/>
      <c r="E61" s="61"/>
      <c r="F61" s="61"/>
      <c r="G61" s="62"/>
    </row>
    <row r="62" spans="1:10" ht="99" customHeight="1" thickBot="1" x14ac:dyDescent="0.35">
      <c r="A62" s="7"/>
      <c r="B62" s="251" t="s">
        <v>33</v>
      </c>
      <c r="C62" s="335" t="s">
        <v>79</v>
      </c>
      <c r="D62" s="337" t="s">
        <v>80</v>
      </c>
      <c r="E62" s="338"/>
      <c r="F62" s="339"/>
      <c r="G62" s="340"/>
    </row>
    <row r="63" spans="1:10" ht="14.4" customHeight="1" thickBot="1" x14ac:dyDescent="0.35">
      <c r="A63" s="7"/>
      <c r="B63" s="252"/>
      <c r="C63" s="336"/>
      <c r="D63" s="106"/>
      <c r="E63" s="122" t="s">
        <v>7</v>
      </c>
      <c r="F63" s="74"/>
      <c r="G63" s="123" t="s">
        <v>8</v>
      </c>
    </row>
    <row r="64" spans="1:10" ht="26.4" customHeight="1" thickTop="1" x14ac:dyDescent="0.3">
      <c r="A64" s="7"/>
      <c r="B64" s="252"/>
      <c r="C64" s="336"/>
      <c r="D64" s="89" t="s">
        <v>44</v>
      </c>
      <c r="E64" s="73">
        <f>C19*1.35*0.04</f>
        <v>0</v>
      </c>
      <c r="F64" s="76" t="s">
        <v>46</v>
      </c>
      <c r="G64" s="124">
        <f>(C8+C19)*0.04</f>
        <v>0</v>
      </c>
    </row>
    <row r="65" spans="1:7" ht="15" customHeight="1" thickBot="1" x14ac:dyDescent="0.35">
      <c r="A65" s="7"/>
      <c r="B65" s="252"/>
      <c r="C65" s="341"/>
      <c r="D65" s="88" t="s">
        <v>45</v>
      </c>
      <c r="E65" s="123" t="s">
        <v>7</v>
      </c>
      <c r="F65" s="72"/>
      <c r="G65" s="125" t="s">
        <v>8</v>
      </c>
    </row>
    <row r="66" spans="1:7" ht="17.399999999999999" customHeight="1" thickTop="1" x14ac:dyDescent="0.3">
      <c r="A66" s="7"/>
      <c r="B66" s="252"/>
      <c r="C66" s="342"/>
      <c r="D66" s="75"/>
      <c r="E66" s="119">
        <f>C19*1.35*D66</f>
        <v>0</v>
      </c>
      <c r="F66" s="76" t="s">
        <v>46</v>
      </c>
      <c r="G66" s="121">
        <f>(C8+C19)*D66</f>
        <v>0</v>
      </c>
    </row>
    <row r="67" spans="1:7" ht="58.2" customHeight="1" x14ac:dyDescent="0.3">
      <c r="A67" s="7"/>
      <c r="B67" s="253"/>
      <c r="C67" s="120"/>
      <c r="D67" s="240" t="s">
        <v>74</v>
      </c>
      <c r="E67" s="241"/>
      <c r="F67" s="241"/>
      <c r="G67" s="242"/>
    </row>
    <row r="68" spans="1:7" ht="55.2" customHeight="1" thickBot="1" x14ac:dyDescent="0.35">
      <c r="A68" s="7"/>
      <c r="B68" s="48" t="s">
        <v>34</v>
      </c>
      <c r="C68" s="54"/>
      <c r="D68" s="248" t="s">
        <v>82</v>
      </c>
      <c r="E68" s="249"/>
      <c r="F68" s="249"/>
      <c r="G68" s="250"/>
    </row>
    <row r="69" spans="1:7" ht="55.2" customHeight="1" thickTop="1" x14ac:dyDescent="0.3">
      <c r="A69" s="7"/>
      <c r="B69" s="170"/>
      <c r="C69" s="171"/>
      <c r="D69" s="172"/>
      <c r="E69" s="172"/>
      <c r="F69" s="172"/>
      <c r="G69" s="172"/>
    </row>
    <row r="70" spans="1:7" ht="55.2" customHeight="1" x14ac:dyDescent="0.3">
      <c r="A70" s="7"/>
      <c r="B70" s="170"/>
      <c r="C70" s="171"/>
      <c r="D70" s="172"/>
      <c r="E70" s="172"/>
      <c r="F70" s="172"/>
      <c r="G70" s="172"/>
    </row>
    <row r="71" spans="1:7" ht="34.200000000000003" customHeight="1" x14ac:dyDescent="0.3">
      <c r="A71" s="135"/>
      <c r="B71" s="135"/>
      <c r="C71" s="135"/>
      <c r="D71" s="135"/>
      <c r="E71" s="135"/>
      <c r="F71" s="135"/>
      <c r="G71" s="135"/>
    </row>
    <row r="72" spans="1:7" ht="34.200000000000003" customHeight="1" x14ac:dyDescent="0.3">
      <c r="A72" s="135"/>
      <c r="B72" s="135"/>
      <c r="C72" s="135"/>
      <c r="D72" s="135"/>
      <c r="E72" s="135"/>
      <c r="F72" s="135"/>
      <c r="G72" s="135"/>
    </row>
    <row r="73" spans="1:7" ht="18.75" customHeight="1" x14ac:dyDescent="0.3">
      <c r="A73" s="11"/>
      <c r="B73" s="11"/>
      <c r="C73" s="7"/>
      <c r="D73" s="7"/>
      <c r="E73" s="7"/>
      <c r="F73" s="11"/>
      <c r="G73" s="11"/>
    </row>
    <row r="74" spans="1:7" ht="21" customHeight="1" x14ac:dyDescent="0.3">
      <c r="A74" s="312" t="s">
        <v>99</v>
      </c>
      <c r="B74" s="313"/>
      <c r="C74" s="313"/>
      <c r="D74" s="313"/>
      <c r="E74" s="313"/>
      <c r="F74" s="313"/>
      <c r="G74" s="314"/>
    </row>
    <row r="75" spans="1:7" ht="30.6" customHeight="1" x14ac:dyDescent="0.3">
      <c r="A75" s="245" t="s">
        <v>100</v>
      </c>
      <c r="B75" s="246"/>
      <c r="C75" s="246"/>
      <c r="D75" s="246"/>
      <c r="E75" s="246"/>
      <c r="F75" s="246"/>
      <c r="G75" s="247"/>
    </row>
    <row r="76" spans="1:7" x14ac:dyDescent="0.3">
      <c r="A76" s="149"/>
      <c r="B76" s="315"/>
      <c r="C76" s="315"/>
      <c r="D76" s="315"/>
      <c r="E76" s="7"/>
      <c r="F76" s="149"/>
      <c r="G76" s="173"/>
    </row>
    <row r="77" spans="1:7" ht="18.600000000000001" thickBot="1" x14ac:dyDescent="0.4">
      <c r="A77" s="229" t="s">
        <v>0</v>
      </c>
      <c r="B77" s="316"/>
      <c r="C77" s="317"/>
      <c r="D77" s="317"/>
      <c r="E77" s="42" t="s">
        <v>1</v>
      </c>
      <c r="F77" s="317"/>
      <c r="G77" s="317"/>
    </row>
    <row r="78" spans="1:7" ht="15.75" customHeight="1" x14ac:dyDescent="0.3">
      <c r="A78" s="149"/>
      <c r="B78" s="7"/>
      <c r="C78" s="10"/>
      <c r="D78" s="7"/>
      <c r="E78" s="7"/>
      <c r="F78" s="7"/>
      <c r="G78" s="7"/>
    </row>
    <row r="79" spans="1:7" ht="22.2" customHeight="1" x14ac:dyDescent="0.3">
      <c r="A79" s="370" t="s">
        <v>101</v>
      </c>
      <c r="B79" s="316"/>
      <c r="C79" s="316"/>
      <c r="D79" s="371"/>
      <c r="E79" s="371"/>
      <c r="F79" s="371"/>
      <c r="G79" s="371"/>
    </row>
    <row r="80" spans="1:7" ht="23.1" customHeight="1" x14ac:dyDescent="0.3">
      <c r="A80" s="370" t="s">
        <v>102</v>
      </c>
      <c r="B80" s="316"/>
      <c r="C80" s="316"/>
      <c r="D80" s="372"/>
      <c r="E80" s="372"/>
      <c r="F80" s="372"/>
      <c r="G80" s="372"/>
    </row>
    <row r="81" spans="1:7" ht="10.35" customHeight="1" x14ac:dyDescent="0.3">
      <c r="A81" s="174"/>
      <c r="B81" s="19"/>
      <c r="C81" s="19"/>
      <c r="D81" s="175"/>
      <c r="E81" s="175"/>
      <c r="F81" s="175"/>
      <c r="G81" s="175"/>
    </row>
    <row r="82" spans="1:7" x14ac:dyDescent="0.3">
      <c r="A82" s="104" t="s">
        <v>103</v>
      </c>
      <c r="B82" s="7"/>
      <c r="C82" s="147" t="s">
        <v>104</v>
      </c>
      <c r="D82" s="7"/>
      <c r="E82" s="7"/>
      <c r="F82" s="7"/>
      <c r="G82" s="104" t="s">
        <v>105</v>
      </c>
    </row>
    <row r="83" spans="1:7" x14ac:dyDescent="0.3">
      <c r="A83" s="104" t="s">
        <v>106</v>
      </c>
      <c r="C83" s="176" t="s">
        <v>107</v>
      </c>
      <c r="D83" s="177"/>
      <c r="E83" s="178"/>
      <c r="F83" s="178"/>
      <c r="G83" s="179" t="s">
        <v>108</v>
      </c>
    </row>
    <row r="84" spans="1:7" ht="15" customHeight="1" x14ac:dyDescent="0.3">
      <c r="A84" s="180"/>
      <c r="B84" s="181" t="s">
        <v>109</v>
      </c>
      <c r="C84" s="182"/>
      <c r="D84" s="367" t="s">
        <v>110</v>
      </c>
      <c r="E84" s="368"/>
      <c r="F84" s="369"/>
      <c r="G84" s="183">
        <f>C84+A84</f>
        <v>0</v>
      </c>
    </row>
    <row r="85" spans="1:7" x14ac:dyDescent="0.3">
      <c r="A85" s="184"/>
      <c r="B85" s="181" t="s">
        <v>111</v>
      </c>
      <c r="C85" s="185"/>
      <c r="D85" s="364" t="s">
        <v>112</v>
      </c>
      <c r="E85" s="365"/>
      <c r="F85" s="366"/>
      <c r="G85" s="183">
        <f>C85+A85</f>
        <v>0</v>
      </c>
    </row>
    <row r="86" spans="1:7" ht="15" customHeight="1" x14ac:dyDescent="0.3">
      <c r="A86" s="186"/>
      <c r="B86" s="187" t="s">
        <v>113</v>
      </c>
      <c r="C86" s="185"/>
      <c r="D86" s="367" t="s">
        <v>114</v>
      </c>
      <c r="E86" s="368"/>
      <c r="F86" s="369"/>
      <c r="G86" s="183">
        <f>SUM(A86+C86)</f>
        <v>0</v>
      </c>
    </row>
    <row r="87" spans="1:7" ht="15" customHeight="1" x14ac:dyDescent="0.3">
      <c r="A87" s="188"/>
      <c r="B87" s="187" t="s">
        <v>115</v>
      </c>
      <c r="C87" s="185"/>
      <c r="D87" s="367" t="s">
        <v>116</v>
      </c>
      <c r="E87" s="368"/>
      <c r="F87" s="369"/>
      <c r="G87" s="189">
        <f>SUM(A87+C87)</f>
        <v>0</v>
      </c>
    </row>
    <row r="88" spans="1:7" ht="15" customHeight="1" x14ac:dyDescent="0.3">
      <c r="A88" s="190"/>
      <c r="B88" s="181" t="s">
        <v>117</v>
      </c>
      <c r="C88" s="182"/>
      <c r="D88" s="367" t="s">
        <v>118</v>
      </c>
      <c r="E88" s="368"/>
      <c r="F88" s="369"/>
      <c r="G88" s="189">
        <f t="shared" ref="G88:G92" si="0">SUM(A88,C88)</f>
        <v>0</v>
      </c>
    </row>
    <row r="89" spans="1:7" ht="15" customHeight="1" x14ac:dyDescent="0.3">
      <c r="A89" s="191"/>
      <c r="B89" s="192" t="s">
        <v>119</v>
      </c>
      <c r="C89" s="182"/>
      <c r="D89" s="367" t="s">
        <v>120</v>
      </c>
      <c r="E89" s="368"/>
      <c r="F89" s="369"/>
      <c r="G89" s="189">
        <f t="shared" si="0"/>
        <v>0</v>
      </c>
    </row>
    <row r="90" spans="1:7" ht="15" customHeight="1" x14ac:dyDescent="0.3">
      <c r="A90" s="180"/>
      <c r="B90" s="181" t="s">
        <v>121</v>
      </c>
      <c r="C90" s="182"/>
      <c r="D90" s="367" t="s">
        <v>122</v>
      </c>
      <c r="E90" s="368"/>
      <c r="F90" s="369"/>
      <c r="G90" s="189">
        <f t="shared" si="0"/>
        <v>0</v>
      </c>
    </row>
    <row r="91" spans="1:7" ht="15" customHeight="1" x14ac:dyDescent="0.3">
      <c r="A91" s="180"/>
      <c r="B91" s="193" t="s">
        <v>123</v>
      </c>
      <c r="C91" s="182"/>
      <c r="D91" s="367" t="s">
        <v>124</v>
      </c>
      <c r="E91" s="368"/>
      <c r="F91" s="369"/>
      <c r="G91" s="189">
        <f t="shared" si="0"/>
        <v>0</v>
      </c>
    </row>
    <row r="92" spans="1:7" ht="15" customHeight="1" thickBot="1" x14ac:dyDescent="0.35">
      <c r="A92" s="194"/>
      <c r="B92" s="195" t="s">
        <v>109</v>
      </c>
      <c r="C92" s="196"/>
      <c r="D92" s="375" t="s">
        <v>125</v>
      </c>
      <c r="E92" s="376"/>
      <c r="F92" s="377"/>
      <c r="G92" s="197">
        <f t="shared" si="0"/>
        <v>0</v>
      </c>
    </row>
    <row r="93" spans="1:7" ht="24.6" customHeight="1" thickTop="1" x14ac:dyDescent="0.3">
      <c r="A93" s="198">
        <f>SUM(A84:A92)</f>
        <v>0</v>
      </c>
      <c r="B93" s="199" t="s">
        <v>126</v>
      </c>
      <c r="C93" s="200">
        <f>SUM(C84:C92)</f>
        <v>0</v>
      </c>
      <c r="D93" s="201"/>
      <c r="E93" s="202"/>
      <c r="F93" s="203"/>
      <c r="G93" s="204">
        <f>SUM(G84:G92)</f>
        <v>0</v>
      </c>
    </row>
    <row r="94" spans="1:7" ht="24.6" customHeight="1" x14ac:dyDescent="0.3">
      <c r="A94" s="205"/>
      <c r="B94" s="206"/>
      <c r="C94" s="207"/>
      <c r="D94" s="208"/>
      <c r="F94" s="209" t="s">
        <v>127</v>
      </c>
    </row>
    <row r="95" spans="1:7" ht="22.2" customHeight="1" x14ac:dyDescent="0.35">
      <c r="A95" s="20" t="s">
        <v>128</v>
      </c>
      <c r="B95" s="378">
        <f>D79</f>
        <v>0</v>
      </c>
      <c r="C95" s="378"/>
      <c r="D95" s="379"/>
      <c r="E95" s="7"/>
      <c r="F95" s="7"/>
    </row>
    <row r="96" spans="1:7" ht="28.5" customHeight="1" thickBot="1" x14ac:dyDescent="0.35">
      <c r="A96" s="373" t="s">
        <v>2</v>
      </c>
      <c r="B96" s="373"/>
      <c r="C96" s="380"/>
      <c r="D96" s="380"/>
      <c r="E96" s="7"/>
      <c r="F96" s="17" t="s">
        <v>3</v>
      </c>
      <c r="G96" s="47"/>
    </row>
    <row r="97" spans="1:7" ht="28.5" customHeight="1" thickBot="1" x14ac:dyDescent="0.35">
      <c r="A97" s="373" t="s">
        <v>4</v>
      </c>
      <c r="B97" s="373"/>
      <c r="C97" s="374"/>
      <c r="D97" s="374"/>
      <c r="E97" s="9" t="s">
        <v>12</v>
      </c>
      <c r="F97" s="17" t="s">
        <v>3</v>
      </c>
      <c r="G97" s="12"/>
    </row>
    <row r="98" spans="1:7" ht="30" customHeight="1" thickBot="1" x14ac:dyDescent="0.35">
      <c r="A98" s="373" t="s">
        <v>13</v>
      </c>
      <c r="B98" s="373"/>
      <c r="C98" s="374"/>
      <c r="D98" s="374"/>
      <c r="E98" s="9" t="s">
        <v>12</v>
      </c>
      <c r="F98" s="17" t="s">
        <v>3</v>
      </c>
      <c r="G98" s="12"/>
    </row>
    <row r="99" spans="1:7" ht="30" customHeight="1" thickBot="1" x14ac:dyDescent="0.35">
      <c r="A99" s="373" t="s">
        <v>5</v>
      </c>
      <c r="B99" s="373"/>
      <c r="C99" s="45"/>
      <c r="D99" s="45"/>
      <c r="E99" s="7"/>
      <c r="F99" s="17" t="s">
        <v>3</v>
      </c>
      <c r="G99" s="13"/>
    </row>
    <row r="100" spans="1:7" ht="15" customHeight="1" x14ac:dyDescent="0.3">
      <c r="A100" s="7"/>
      <c r="B100" s="10"/>
      <c r="C100" s="10"/>
      <c r="D100" s="7"/>
      <c r="E100" s="7"/>
      <c r="F100" s="7"/>
      <c r="G100" s="210"/>
    </row>
    <row r="101" spans="1:7" ht="21" customHeight="1" x14ac:dyDescent="0.35">
      <c r="A101" s="20" t="s">
        <v>104</v>
      </c>
      <c r="B101" s="384">
        <f>D80</f>
        <v>0</v>
      </c>
      <c r="C101" s="384"/>
      <c r="D101" s="384"/>
      <c r="E101" s="7"/>
      <c r="F101" s="7"/>
      <c r="G101" s="210"/>
    </row>
    <row r="102" spans="1:7" ht="28.5" customHeight="1" thickBot="1" x14ac:dyDescent="0.35">
      <c r="A102" s="373" t="s">
        <v>2</v>
      </c>
      <c r="B102" s="373"/>
      <c r="C102" s="380"/>
      <c r="D102" s="380"/>
      <c r="E102" s="7"/>
      <c r="F102" s="146" t="s">
        <v>3</v>
      </c>
      <c r="G102" s="47"/>
    </row>
    <row r="103" spans="1:7" ht="28.5" customHeight="1" thickBot="1" x14ac:dyDescent="0.35">
      <c r="A103" s="373" t="s">
        <v>4</v>
      </c>
      <c r="B103" s="373"/>
      <c r="C103" s="374"/>
      <c r="D103" s="374"/>
      <c r="E103" s="9" t="s">
        <v>12</v>
      </c>
      <c r="F103" s="146" t="s">
        <v>3</v>
      </c>
      <c r="G103" s="12"/>
    </row>
    <row r="104" spans="1:7" ht="30" customHeight="1" thickBot="1" x14ac:dyDescent="0.35">
      <c r="A104" s="373" t="s">
        <v>13</v>
      </c>
      <c r="B104" s="373"/>
      <c r="C104" s="374"/>
      <c r="D104" s="374"/>
      <c r="E104" s="9" t="s">
        <v>12</v>
      </c>
      <c r="F104" s="146" t="s">
        <v>3</v>
      </c>
      <c r="G104" s="211"/>
    </row>
    <row r="105" spans="1:7" ht="30" customHeight="1" thickBot="1" x14ac:dyDescent="0.35">
      <c r="A105" s="373" t="s">
        <v>5</v>
      </c>
      <c r="B105" s="373"/>
      <c r="C105" s="45"/>
      <c r="D105" s="45"/>
      <c r="E105" s="7"/>
      <c r="F105" s="212" t="s">
        <v>129</v>
      </c>
      <c r="G105" s="213"/>
    </row>
    <row r="106" spans="1:7" ht="30" customHeight="1" thickBot="1" x14ac:dyDescent="0.35">
      <c r="A106" s="146"/>
      <c r="B106" s="146"/>
      <c r="C106" s="7"/>
      <c r="D106" s="7"/>
      <c r="E106" s="7"/>
      <c r="F106" s="212"/>
      <c r="G106" s="213"/>
    </row>
    <row r="107" spans="1:7" ht="30" customHeight="1" thickBot="1" x14ac:dyDescent="0.35">
      <c r="A107" s="381" t="s">
        <v>72</v>
      </c>
      <c r="B107" s="382"/>
      <c r="C107" s="382"/>
      <c r="D107" s="382"/>
      <c r="E107" s="382"/>
      <c r="F107" s="382"/>
      <c r="G107" s="383"/>
    </row>
    <row r="108" spans="1:7" ht="18.600000000000001" customHeight="1" x14ac:dyDescent="0.3">
      <c r="A108" s="146"/>
      <c r="B108" s="146"/>
      <c r="C108" s="7"/>
      <c r="D108" s="7"/>
      <c r="E108" s="7"/>
      <c r="F108" s="212"/>
      <c r="G108" s="213"/>
    </row>
    <row r="109" spans="1:7" ht="28.5" customHeight="1" x14ac:dyDescent="0.3">
      <c r="A109" s="146"/>
      <c r="B109" s="146"/>
      <c r="C109" s="7"/>
      <c r="D109" s="7"/>
      <c r="E109" s="7"/>
      <c r="F109" s="146"/>
      <c r="G109" s="213"/>
    </row>
    <row r="110" spans="1:7" ht="28.5" customHeight="1" x14ac:dyDescent="0.4">
      <c r="A110" s="7"/>
      <c r="B110" s="7"/>
      <c r="C110"/>
      <c r="D110" s="53" t="s">
        <v>57</v>
      </c>
      <c r="E110" s="46"/>
      <c r="F110" s="46"/>
      <c r="G110" s="46"/>
    </row>
    <row r="111" spans="1:7" ht="30" customHeight="1" x14ac:dyDescent="0.3">
      <c r="A111" s="51"/>
      <c r="B111" s="51" t="s">
        <v>35</v>
      </c>
      <c r="C111" s="52"/>
      <c r="D111" s="51"/>
      <c r="E111" s="51"/>
      <c r="F111" s="51"/>
      <c r="G111" s="52"/>
    </row>
    <row r="112" spans="1:7" ht="30" customHeight="1" thickBot="1" x14ac:dyDescent="0.35">
      <c r="A112" s="7"/>
      <c r="B112" s="7"/>
      <c r="C112" s="10"/>
      <c r="E112" s="7"/>
      <c r="F112" s="7"/>
      <c r="G112" s="7"/>
    </row>
    <row r="113" spans="1:14" ht="25.5" customHeight="1" thickBot="1" x14ac:dyDescent="0.35">
      <c r="A113" s="77" t="s">
        <v>61</v>
      </c>
      <c r="B113" s="78" t="s">
        <v>47</v>
      </c>
      <c r="C113" s="79" t="s">
        <v>48</v>
      </c>
      <c r="D113" s="243" t="s">
        <v>37</v>
      </c>
      <c r="E113" s="244"/>
      <c r="F113" s="7"/>
      <c r="G113" s="7"/>
    </row>
    <row r="114" spans="1:14" ht="36.75" customHeight="1" x14ac:dyDescent="0.3">
      <c r="A114" s="80" t="s">
        <v>49</v>
      </c>
      <c r="B114" s="81">
        <v>47.22</v>
      </c>
      <c r="C114" s="80">
        <v>3.63</v>
      </c>
      <c r="D114" s="7"/>
      <c r="E114" s="7"/>
    </row>
    <row r="115" spans="1:14" ht="16.2" thickBot="1" x14ac:dyDescent="0.35">
      <c r="A115" s="82" t="s">
        <v>50</v>
      </c>
      <c r="B115" s="83">
        <v>50.69</v>
      </c>
      <c r="C115" s="82">
        <v>3.95</v>
      </c>
      <c r="D115" s="7"/>
      <c r="E115" s="7"/>
    </row>
    <row r="116" spans="1:14" ht="15" customHeight="1" thickBot="1" x14ac:dyDescent="0.35">
      <c r="A116" s="84" t="s">
        <v>51</v>
      </c>
      <c r="B116" s="85">
        <v>57.64</v>
      </c>
      <c r="C116" s="84">
        <v>4.6500000000000004</v>
      </c>
      <c r="D116" s="20" t="s">
        <v>38</v>
      </c>
      <c r="E116" s="67"/>
    </row>
    <row r="117" spans="1:14" ht="16.5" customHeight="1" thickBot="1" x14ac:dyDescent="0.35">
      <c r="A117" s="82" t="s">
        <v>52</v>
      </c>
      <c r="B117" s="83">
        <v>78.459999999999994</v>
      </c>
      <c r="C117" s="82">
        <v>6.75</v>
      </c>
      <c r="D117" s="91" t="s">
        <v>39</v>
      </c>
      <c r="E117" s="68"/>
    </row>
    <row r="118" spans="1:14" s="52" customFormat="1" ht="15" customHeight="1" x14ac:dyDescent="0.3">
      <c r="A118" s="84" t="s">
        <v>53</v>
      </c>
      <c r="B118" s="85">
        <v>121</v>
      </c>
      <c r="C118" s="84">
        <v>11.01</v>
      </c>
      <c r="D118" s="20"/>
      <c r="E118" s="7"/>
      <c r="F118"/>
      <c r="G118"/>
    </row>
    <row r="119" spans="1:14" ht="15" customHeight="1" thickBot="1" x14ac:dyDescent="0.35">
      <c r="A119" s="82" t="s">
        <v>54</v>
      </c>
      <c r="B119" s="83">
        <v>191.2</v>
      </c>
      <c r="C119" s="82">
        <v>18.28</v>
      </c>
      <c r="D119" s="20"/>
      <c r="E119" s="7"/>
    </row>
    <row r="120" spans="1:14" ht="16.8" customHeight="1" thickBot="1" x14ac:dyDescent="0.35">
      <c r="A120" s="84" t="s">
        <v>55</v>
      </c>
      <c r="B120" s="85">
        <v>283.60000000000002</v>
      </c>
      <c r="C120" s="84">
        <v>27.52</v>
      </c>
      <c r="D120" s="20" t="s">
        <v>40</v>
      </c>
      <c r="E120" s="69"/>
    </row>
    <row r="121" spans="1:14" ht="21.6" customHeight="1" thickBot="1" x14ac:dyDescent="0.35">
      <c r="A121" s="82" t="s">
        <v>56</v>
      </c>
      <c r="B121" s="83">
        <v>431.2</v>
      </c>
      <c r="C121" s="82">
        <v>42.28</v>
      </c>
      <c r="D121" s="20" t="s">
        <v>39</v>
      </c>
      <c r="E121" s="70"/>
    </row>
    <row r="122" spans="1:14" ht="15" customHeight="1" thickBot="1" x14ac:dyDescent="0.35">
      <c r="A122" s="84">
        <v>65</v>
      </c>
      <c r="B122" s="85">
        <v>850</v>
      </c>
      <c r="C122" s="84">
        <v>83.76</v>
      </c>
      <c r="D122" s="20"/>
      <c r="E122" s="7"/>
    </row>
    <row r="123" spans="1:14" ht="15" customHeight="1" thickBot="1" x14ac:dyDescent="0.35">
      <c r="A123" s="82">
        <v>66</v>
      </c>
      <c r="B123" s="83">
        <v>889.6</v>
      </c>
      <c r="C123" s="82">
        <v>88.12</v>
      </c>
      <c r="D123" s="20" t="s">
        <v>41</v>
      </c>
      <c r="E123" s="131">
        <f>SUM(E117+E121)</f>
        <v>0</v>
      </c>
    </row>
    <row r="124" spans="1:14" ht="15" customHeight="1" x14ac:dyDescent="0.3">
      <c r="A124" s="84">
        <v>67</v>
      </c>
      <c r="B124" s="85">
        <v>988</v>
      </c>
      <c r="C124" s="84">
        <v>97.96</v>
      </c>
      <c r="D124" s="7"/>
      <c r="E124" s="7"/>
    </row>
    <row r="125" spans="1:14" ht="15" customHeight="1" x14ac:dyDescent="0.35">
      <c r="A125" s="82">
        <v>68</v>
      </c>
      <c r="B125" s="83">
        <v>1094.8</v>
      </c>
      <c r="C125" s="82">
        <v>108.64</v>
      </c>
      <c r="D125" s="7"/>
      <c r="E125" s="7"/>
      <c r="F125" s="7"/>
      <c r="G125" s="7"/>
      <c r="M125" s="237"/>
      <c r="N125" s="237"/>
    </row>
    <row r="126" spans="1:14" ht="15" customHeight="1" x14ac:dyDescent="0.3">
      <c r="A126" s="84">
        <v>69</v>
      </c>
      <c r="B126" s="85">
        <v>1213.2</v>
      </c>
      <c r="C126" s="84">
        <v>120.88</v>
      </c>
      <c r="D126" s="7"/>
      <c r="E126" s="7"/>
      <c r="F126" s="7"/>
      <c r="G126" s="7"/>
      <c r="M126" s="238"/>
      <c r="N126" s="238"/>
    </row>
    <row r="127" spans="1:14" ht="15" customHeight="1" x14ac:dyDescent="0.3">
      <c r="A127" s="82">
        <v>70</v>
      </c>
      <c r="B127" s="83">
        <v>1352.2</v>
      </c>
      <c r="C127" s="82">
        <v>134.38</v>
      </c>
      <c r="D127" s="7"/>
      <c r="E127" s="7"/>
      <c r="F127" s="7"/>
      <c r="G127" s="7"/>
      <c r="M127" s="239"/>
      <c r="N127" s="239"/>
    </row>
    <row r="128" spans="1:14" ht="15" customHeight="1" x14ac:dyDescent="0.3">
      <c r="A128" s="84">
        <v>71</v>
      </c>
      <c r="B128" s="85">
        <v>1502.2</v>
      </c>
      <c r="C128" s="84">
        <v>149.38</v>
      </c>
      <c r="D128" s="7"/>
      <c r="E128" s="7"/>
      <c r="F128" s="7"/>
      <c r="G128" s="7"/>
      <c r="M128" s="239"/>
      <c r="N128" s="239"/>
    </row>
    <row r="129" spans="1:14" ht="15" customHeight="1" thickBot="1" x14ac:dyDescent="0.35">
      <c r="A129" s="86">
        <v>72</v>
      </c>
      <c r="B129" s="87">
        <v>1646.8</v>
      </c>
      <c r="C129" s="86">
        <v>163.84</v>
      </c>
      <c r="D129" s="7"/>
      <c r="E129" s="7"/>
      <c r="F129" s="7"/>
      <c r="G129" s="7"/>
      <c r="M129" s="239"/>
      <c r="N129" s="239"/>
    </row>
    <row r="130" spans="1:14" ht="15" customHeight="1" thickBot="1" x14ac:dyDescent="0.35">
      <c r="C130"/>
      <c r="M130" s="239"/>
      <c r="N130" s="239"/>
    </row>
    <row r="131" spans="1:14" ht="20.399999999999999" customHeight="1" thickBot="1" x14ac:dyDescent="0.4">
      <c r="A131" s="138" t="s">
        <v>88</v>
      </c>
      <c r="B131" s="139"/>
      <c r="C131"/>
      <c r="M131" s="236"/>
      <c r="N131" s="236"/>
    </row>
    <row r="132" spans="1:14" ht="18.600000000000001" customHeight="1" x14ac:dyDescent="0.3">
      <c r="A132" s="137" t="s">
        <v>86</v>
      </c>
      <c r="B132" s="137"/>
      <c r="C132" s="137"/>
      <c r="D132" s="137"/>
      <c r="E132" s="137"/>
      <c r="F132" s="137"/>
      <c r="G132" s="137"/>
    </row>
    <row r="133" spans="1:14" ht="21.6" customHeight="1" x14ac:dyDescent="0.3">
      <c r="A133" s="137" t="s">
        <v>87</v>
      </c>
      <c r="B133" s="137"/>
      <c r="C133" s="137"/>
      <c r="D133" s="137"/>
      <c r="E133" s="137"/>
      <c r="F133" s="137"/>
      <c r="G133" s="137"/>
    </row>
    <row r="134" spans="1:14" ht="20.399999999999999" customHeight="1" x14ac:dyDescent="0.3">
      <c r="A134" s="137" t="s">
        <v>85</v>
      </c>
      <c r="B134" s="137"/>
      <c r="C134" s="137"/>
      <c r="D134" s="137"/>
      <c r="E134" s="137"/>
      <c r="F134" s="137"/>
      <c r="G134" s="137"/>
    </row>
    <row r="135" spans="1:14" ht="19.8" customHeight="1" x14ac:dyDescent="0.3">
      <c r="A135" s="137" t="s">
        <v>89</v>
      </c>
      <c r="B135" s="137"/>
      <c r="C135" s="137"/>
      <c r="D135" s="137"/>
      <c r="E135" s="137"/>
      <c r="F135" s="137"/>
      <c r="G135" s="137"/>
    </row>
    <row r="136" spans="1:14" ht="21" customHeight="1" x14ac:dyDescent="0.3">
      <c r="A136" s="137" t="s">
        <v>84</v>
      </c>
      <c r="B136" s="137"/>
      <c r="C136" s="137"/>
      <c r="D136" s="137"/>
      <c r="E136" s="137"/>
      <c r="F136" s="137"/>
      <c r="G136" s="137"/>
    </row>
    <row r="137" spans="1:14" ht="14.4" customHeight="1" x14ac:dyDescent="0.3">
      <c r="A137" s="137" t="s">
        <v>90</v>
      </c>
      <c r="B137" s="137"/>
      <c r="C137" s="137"/>
      <c r="D137" s="137"/>
      <c r="E137" s="137"/>
      <c r="F137" s="137"/>
      <c r="G137" s="137"/>
    </row>
    <row r="138" spans="1:14" x14ac:dyDescent="0.3">
      <c r="C138"/>
    </row>
    <row r="139" spans="1:14" ht="15.6" x14ac:dyDescent="0.3">
      <c r="A139" s="137" t="s">
        <v>91</v>
      </c>
      <c r="C139"/>
    </row>
    <row r="140" spans="1:14" ht="15.6" x14ac:dyDescent="0.3">
      <c r="A140" s="137" t="s">
        <v>94</v>
      </c>
      <c r="C140"/>
    </row>
    <row r="141" spans="1:14" ht="15.6" x14ac:dyDescent="0.3">
      <c r="A141" s="137" t="s">
        <v>92</v>
      </c>
      <c r="C141"/>
    </row>
    <row r="142" spans="1:14" ht="15.6" x14ac:dyDescent="0.3">
      <c r="A142" s="137" t="s">
        <v>93</v>
      </c>
      <c r="C142"/>
    </row>
    <row r="143" spans="1:14" x14ac:dyDescent="0.3">
      <c r="C143"/>
    </row>
    <row r="144" spans="1:14" x14ac:dyDescent="0.3">
      <c r="C144"/>
    </row>
    <row r="145" spans="3:3" x14ac:dyDescent="0.3">
      <c r="C145"/>
    </row>
    <row r="146" spans="3:3" x14ac:dyDescent="0.3">
      <c r="C146"/>
    </row>
    <row r="147" spans="3:3" x14ac:dyDescent="0.3">
      <c r="C147"/>
    </row>
    <row r="148" spans="3:3" x14ac:dyDescent="0.3">
      <c r="C148"/>
    </row>
    <row r="149" spans="3:3" x14ac:dyDescent="0.3">
      <c r="C149"/>
    </row>
    <row r="150" spans="3:3" x14ac:dyDescent="0.3">
      <c r="C150"/>
    </row>
    <row r="151" spans="3:3" x14ac:dyDescent="0.3">
      <c r="C151"/>
    </row>
    <row r="152" spans="3:3" x14ac:dyDescent="0.3">
      <c r="C152"/>
    </row>
    <row r="153" spans="3:3" x14ac:dyDescent="0.3">
      <c r="C153"/>
    </row>
    <row r="154" spans="3:3" x14ac:dyDescent="0.3">
      <c r="C154"/>
    </row>
    <row r="155" spans="3:3" x14ac:dyDescent="0.3">
      <c r="C155"/>
    </row>
    <row r="156" spans="3:3" x14ac:dyDescent="0.3">
      <c r="C156"/>
    </row>
    <row r="157" spans="3:3" x14ac:dyDescent="0.3">
      <c r="C157"/>
    </row>
    <row r="158" spans="3:3" x14ac:dyDescent="0.3">
      <c r="C158"/>
    </row>
    <row r="159" spans="3:3" x14ac:dyDescent="0.3">
      <c r="C159"/>
    </row>
    <row r="160" spans="3:3" x14ac:dyDescent="0.3">
      <c r="C160"/>
    </row>
    <row r="161" spans="3:3" x14ac:dyDescent="0.3">
      <c r="C161"/>
    </row>
    <row r="162" spans="3:3" x14ac:dyDescent="0.3">
      <c r="C162"/>
    </row>
    <row r="163" spans="3:3" x14ac:dyDescent="0.3">
      <c r="C163"/>
    </row>
    <row r="164" spans="3:3" x14ac:dyDescent="0.3">
      <c r="C164"/>
    </row>
    <row r="165" spans="3:3" x14ac:dyDescent="0.3">
      <c r="C165"/>
    </row>
    <row r="166" spans="3:3" x14ac:dyDescent="0.3">
      <c r="C166"/>
    </row>
    <row r="167" spans="3:3" x14ac:dyDescent="0.3">
      <c r="C167"/>
    </row>
    <row r="168" spans="3:3" x14ac:dyDescent="0.3">
      <c r="C168"/>
    </row>
    <row r="169" spans="3:3" x14ac:dyDescent="0.3">
      <c r="C169"/>
    </row>
    <row r="170" spans="3:3" x14ac:dyDescent="0.3">
      <c r="C170"/>
    </row>
    <row r="171" spans="3:3" x14ac:dyDescent="0.3">
      <c r="C171"/>
    </row>
    <row r="172" spans="3:3" x14ac:dyDescent="0.3">
      <c r="C172"/>
    </row>
    <row r="173" spans="3:3" x14ac:dyDescent="0.3">
      <c r="C173"/>
    </row>
    <row r="174" spans="3:3" x14ac:dyDescent="0.3">
      <c r="C174"/>
    </row>
    <row r="175" spans="3:3" x14ac:dyDescent="0.3">
      <c r="C175"/>
    </row>
    <row r="176" spans="3:3" x14ac:dyDescent="0.3">
      <c r="C176"/>
    </row>
  </sheetData>
  <sheetProtection algorithmName="SHA-512" hashValue="ZFTy1SnPRSfR/P6+9n3U7wCqzMxSRcVHI34j37JXZuMcC6P9X0VZ+dfaN7pK0alaBCJwsipkWfvqU+Nd1h4J3A==" saltValue="VbDIIzJiwPSP03K9MZg5nQ==" spinCount="100000" sheet="1" selectLockedCells="1"/>
  <mergeCells count="103">
    <mergeCell ref="A105:B105"/>
    <mergeCell ref="A107:G107"/>
    <mergeCell ref="B101:D101"/>
    <mergeCell ref="A102:B102"/>
    <mergeCell ref="C102:D102"/>
    <mergeCell ref="A103:B103"/>
    <mergeCell ref="C103:D103"/>
    <mergeCell ref="A99:B99"/>
    <mergeCell ref="D90:F90"/>
    <mergeCell ref="D91:F91"/>
    <mergeCell ref="D92:F92"/>
    <mergeCell ref="B95:D95"/>
    <mergeCell ref="A96:B96"/>
    <mergeCell ref="C96:D96"/>
    <mergeCell ref="A104:B104"/>
    <mergeCell ref="C104:D104"/>
    <mergeCell ref="D89:F89"/>
    <mergeCell ref="A79:C79"/>
    <mergeCell ref="D79:G79"/>
    <mergeCell ref="A80:C80"/>
    <mergeCell ref="D80:G80"/>
    <mergeCell ref="D84:F84"/>
    <mergeCell ref="A97:B97"/>
    <mergeCell ref="C97:D97"/>
    <mergeCell ref="A98:B98"/>
    <mergeCell ref="C98:D98"/>
    <mergeCell ref="A35:A36"/>
    <mergeCell ref="C35:C36"/>
    <mergeCell ref="D35:G35"/>
    <mergeCell ref="D18:G18"/>
    <mergeCell ref="D19:G19"/>
    <mergeCell ref="D29:G29"/>
    <mergeCell ref="D28:G28"/>
    <mergeCell ref="E32:G32"/>
    <mergeCell ref="D31:G31"/>
    <mergeCell ref="A21:A29"/>
    <mergeCell ref="B31:B34"/>
    <mergeCell ref="D24:G24"/>
    <mergeCell ref="D25:G25"/>
    <mergeCell ref="D27:G27"/>
    <mergeCell ref="D21:G21"/>
    <mergeCell ref="D22:G22"/>
    <mergeCell ref="D23:G23"/>
    <mergeCell ref="C31:C34"/>
    <mergeCell ref="A1:B1"/>
    <mergeCell ref="A5:G5"/>
    <mergeCell ref="D10:G10"/>
    <mergeCell ref="F1:G1"/>
    <mergeCell ref="D7:G7"/>
    <mergeCell ref="D8:G8"/>
    <mergeCell ref="C1:D1"/>
    <mergeCell ref="A7:A8"/>
    <mergeCell ref="A10:A19"/>
    <mergeCell ref="A2:C2"/>
    <mergeCell ref="D11:G11"/>
    <mergeCell ref="D12:G12"/>
    <mergeCell ref="D13:G13"/>
    <mergeCell ref="D14:G14"/>
    <mergeCell ref="D15:G15"/>
    <mergeCell ref="D16:G16"/>
    <mergeCell ref="M131:N131"/>
    <mergeCell ref="M125:N125"/>
    <mergeCell ref="M126:N126"/>
    <mergeCell ref="M127:N127"/>
    <mergeCell ref="M128:N128"/>
    <mergeCell ref="M129:N129"/>
    <mergeCell ref="M130:N130"/>
    <mergeCell ref="D67:G67"/>
    <mergeCell ref="D113:E113"/>
    <mergeCell ref="A75:G75"/>
    <mergeCell ref="D68:G68"/>
    <mergeCell ref="B62:B67"/>
    <mergeCell ref="A74:G74"/>
    <mergeCell ref="B76:D76"/>
    <mergeCell ref="A77:B77"/>
    <mergeCell ref="C77:D77"/>
    <mergeCell ref="F77:G77"/>
    <mergeCell ref="C62:C64"/>
    <mergeCell ref="D62:G62"/>
    <mergeCell ref="C65:C66"/>
    <mergeCell ref="D85:F85"/>
    <mergeCell ref="D86:F86"/>
    <mergeCell ref="D87:F87"/>
    <mergeCell ref="D88:F88"/>
    <mergeCell ref="D37:G37"/>
    <mergeCell ref="B48:E48"/>
    <mergeCell ref="D55:F55"/>
    <mergeCell ref="D59:F59"/>
    <mergeCell ref="D58:G58"/>
    <mergeCell ref="D53:F53"/>
    <mergeCell ref="A50:B50"/>
    <mergeCell ref="C50:D50"/>
    <mergeCell ref="D38:G38"/>
    <mergeCell ref="C45:D45"/>
    <mergeCell ref="F45:G45"/>
    <mergeCell ref="A40:A41"/>
    <mergeCell ref="B40:B41"/>
    <mergeCell ref="A45:B45"/>
    <mergeCell ref="D43:G43"/>
    <mergeCell ref="D40:G41"/>
    <mergeCell ref="C40:C41"/>
    <mergeCell ref="A52:A53"/>
    <mergeCell ref="D52:F52"/>
  </mergeCells>
  <conditionalFormatting sqref="D91:D92">
    <cfRule type="cellIs" dxfId="0" priority="1" operator="equal">
      <formula>"NA OR DOES NOT MEET CPP MINIMUM"</formula>
    </cfRule>
  </conditionalFormatting>
  <printOptions horizontalCentered="1"/>
  <pageMargins left="0.25" right="0.25" top="0.75" bottom="0.75" header="0.3" footer="0.3"/>
  <pageSetup scale="90" orientation="portrait" r:id="rId1"/>
  <rowBreaks count="1" manualBreakCount="1">
    <brk id="46" max="16383" man="1"/>
  </rowBreaks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locked="0" defaultSize="0" autoFill="0" autoLine="0" autoPict="0">
                <anchor moveWithCells="1">
                  <from>
                    <xdr:col>5</xdr:col>
                    <xdr:colOff>137160</xdr:colOff>
                    <xdr:row>1</xdr:row>
                    <xdr:rowOff>160020</xdr:rowOff>
                  </from>
                  <to>
                    <xdr:col>5</xdr:col>
                    <xdr:colOff>350520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locked="0" defaultSize="0" autoFill="0" autoLine="0" autoPict="0">
                <anchor moveWithCells="1">
                  <from>
                    <xdr:col>5</xdr:col>
                    <xdr:colOff>640080</xdr:colOff>
                    <xdr:row>1</xdr:row>
                    <xdr:rowOff>152400</xdr:rowOff>
                  </from>
                  <to>
                    <xdr:col>5</xdr:col>
                    <xdr:colOff>861060</xdr:colOff>
                    <xdr:row>2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Edwards</dc:creator>
  <cp:lastModifiedBy>Anna Marshall</cp:lastModifiedBy>
  <cp:lastPrinted>2025-07-30T19:19:26Z</cp:lastPrinted>
  <dcterms:created xsi:type="dcterms:W3CDTF">2009-08-14T04:06:45Z</dcterms:created>
  <dcterms:modified xsi:type="dcterms:W3CDTF">2025-08-01T17:43:12Z</dcterms:modified>
</cp:coreProperties>
</file>