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macumc-my.sharepoint.com/personal/anna_nmconfum_com/Documents/Desktop/Compensation packages/2026/"/>
    </mc:Choice>
  </mc:AlternateContent>
  <xr:revisionPtr revIDLastSave="21" documentId="8_{1777CF29-751F-41AD-95D6-15E44B7CED12}" xr6:coauthVersionLast="47" xr6:coauthVersionMax="47" xr10:uidLastSave="{764097C6-92C9-4E5C-BD57-AA58FD5234EB}"/>
  <workbookProtection workbookAlgorithmName="SHA-512" workbookHashValue="/CZ9N6qawxpANeRalD8gMvMWXADcx35eIA5FCegpY1dOJEZI/3IUQpRFIXbcDp5LhB7NC/drwrrzM5Dk0sgkdQ==" workbookSaltValue="XGhk2sRjipNyn7p9+fytPg==" workbookSpinCount="100000" lockStructure="1"/>
  <bookViews>
    <workbookView xWindow="-23148" yWindow="-1200" windowWidth="23256" windowHeight="12576" xr2:uid="{00000000-000D-0000-FFFF-FFFF00000000}"/>
  </bookViews>
  <sheets>
    <sheet name="Sheet1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18" i="1"/>
  <c r="C61" i="1"/>
  <c r="F53" i="1"/>
  <c r="C53" i="1"/>
  <c r="C59" i="1"/>
  <c r="E94" i="1"/>
  <c r="C31" i="1"/>
  <c r="C19" i="1" l="1"/>
  <c r="C38" i="1"/>
  <c r="B7" i="1"/>
  <c r="B8" i="1"/>
  <c r="C55" i="1" l="1"/>
  <c r="C56" i="1" s="1"/>
  <c r="C60" i="1" s="1"/>
  <c r="C62" i="1" s="1"/>
  <c r="C37" i="1" s="1"/>
  <c r="G69" i="1"/>
  <c r="E36" i="1"/>
  <c r="G67" i="1"/>
  <c r="E69" i="1"/>
  <c r="E67" i="1"/>
  <c r="C29" i="1"/>
  <c r="G36" i="1"/>
  <c r="C35" i="1" l="1"/>
  <c r="C40" i="1" s="1"/>
</calcChain>
</file>

<file path=xl/sharedStrings.xml><?xml version="1.0" encoding="utf-8"?>
<sst xmlns="http://schemas.openxmlformats.org/spreadsheetml/2006/main" count="114" uniqueCount="102">
  <si>
    <t xml:space="preserve">Church/Charge:  </t>
  </si>
  <si>
    <t>Pastor:</t>
  </si>
  <si>
    <t>Pastor</t>
  </si>
  <si>
    <t>Date</t>
  </si>
  <si>
    <t>SPRC Chair</t>
  </si>
  <si>
    <t>District Superintendent</t>
  </si>
  <si>
    <t>TOTAL OR GROSS CASH PAYMENT - Add Lines 1-3</t>
  </si>
  <si>
    <t>Parsonage Provided</t>
  </si>
  <si>
    <t xml:space="preserve">No Parsonage </t>
  </si>
  <si>
    <t>Church Contribution to Pastor Salary</t>
  </si>
  <si>
    <t>Housing</t>
  </si>
  <si>
    <t>Total Compensation Package</t>
  </si>
  <si>
    <t>*</t>
  </si>
  <si>
    <t>Finance Chair</t>
  </si>
  <si>
    <t>Taxable Cash payment</t>
  </si>
  <si>
    <t>Church Paid Benefits</t>
  </si>
  <si>
    <t>Total Basis for Appointment - add lines 4 and 5</t>
  </si>
  <si>
    <t>Basis for Appointment</t>
  </si>
  <si>
    <t>Housing Exclusion</t>
  </si>
  <si>
    <t>Compensation effective date:</t>
  </si>
  <si>
    <r>
      <t xml:space="preserve">Parsonage Provided - </t>
    </r>
    <r>
      <rPr>
        <sz val="11"/>
        <color theme="1"/>
        <rFont val="Calibri"/>
        <family val="2"/>
        <scheme val="minor"/>
      </rPr>
      <t xml:space="preserve">you must enter "Y" for Yes or "N" for No </t>
    </r>
  </si>
  <si>
    <r>
      <t>Housing Allowance</t>
    </r>
    <r>
      <rPr>
        <sz val="11"/>
        <color theme="1"/>
        <rFont val="Calibri"/>
        <family val="2"/>
        <scheme val="minor"/>
      </rPr>
      <t xml:space="preserve"> - </t>
    </r>
    <r>
      <rPr>
        <sz val="11"/>
        <color indexed="8"/>
        <rFont val="Calibri"/>
        <family val="2"/>
      </rPr>
      <t xml:space="preserve">Enter the amount paid </t>
    </r>
    <r>
      <rPr>
        <b/>
        <sz val="11"/>
        <color indexed="8"/>
        <rFont val="Calibri"/>
        <family val="2"/>
      </rPr>
      <t>if there is no parsonage</t>
    </r>
  </si>
  <si>
    <r>
      <rPr>
        <b/>
        <sz val="11"/>
        <color indexed="8"/>
        <rFont val="Calibri"/>
        <family val="2"/>
      </rPr>
      <t xml:space="preserve">Travel:  </t>
    </r>
    <r>
      <rPr>
        <sz val="11"/>
        <color indexed="8"/>
        <rFont val="Calibri"/>
        <family val="2"/>
      </rPr>
      <t>includes actual expenses  for airfare, hotel, etc and/or standard mileage rate (not to exceed IRS rates) for use of personal vehicle.</t>
    </r>
  </si>
  <si>
    <r>
      <rPr>
        <b/>
        <sz val="11"/>
        <color indexed="8"/>
        <rFont val="Calibri"/>
        <family val="2"/>
      </rPr>
      <t xml:space="preserve">Continuing Education: </t>
    </r>
    <r>
      <rPr>
        <sz val="11"/>
        <color indexed="8"/>
        <rFont val="Calibri"/>
        <family val="2"/>
      </rPr>
      <t xml:space="preserve"> books, publications, training seminars, etc</t>
    </r>
  </si>
  <si>
    <r>
      <rPr>
        <b/>
        <sz val="11"/>
        <color indexed="8"/>
        <rFont val="Calibri"/>
        <family val="2"/>
      </rPr>
      <t xml:space="preserve">Other Allowances: </t>
    </r>
    <r>
      <rPr>
        <sz val="11"/>
        <color indexed="8"/>
        <rFont val="Calibri"/>
        <family val="2"/>
      </rPr>
      <t>including things such as parsonage utilites, insurance and maintenance.</t>
    </r>
  </si>
  <si>
    <r>
      <rPr>
        <b/>
        <sz val="11"/>
        <color indexed="8"/>
        <rFont val="Calibri"/>
        <family val="2"/>
      </rPr>
      <t>Travel</t>
    </r>
    <r>
      <rPr>
        <sz val="11"/>
        <color theme="1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</rPr>
      <t xml:space="preserve"> includes actual expenses  for airfare, hotel, etc and/or standard mileage rate (not to exceed IRS rates) for use of personal vehicle. </t>
    </r>
    <r>
      <rPr>
        <i/>
        <sz val="11"/>
        <color indexed="8"/>
        <rFont val="Calibri"/>
        <family val="2"/>
      </rPr>
      <t xml:space="preserve"> 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</si>
  <si>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 xml:space="preserve">Continuing Education: </t>
    </r>
    <r>
      <rPr>
        <sz val="11"/>
        <color theme="1"/>
        <rFont val="Calibri"/>
        <family val="2"/>
        <scheme val="minor"/>
      </rPr>
      <t>books, publications, training seminars, etc.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If you have entered this in Worksheet 1, you may not enter it here.</t>
    </r>
  </si>
  <si>
    <r>
      <rPr>
        <b/>
        <sz val="11"/>
        <color theme="1"/>
        <rFont val="Calibri"/>
        <family val="2"/>
        <scheme val="minor"/>
      </rPr>
      <t>Annual Conference Expenses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- </t>
    </r>
    <r>
      <rPr>
        <sz val="11"/>
        <color theme="1"/>
        <rFont val="Calibri"/>
        <family val="2"/>
        <scheme val="minor"/>
      </rPr>
      <t>expenses paid by church</t>
    </r>
  </si>
  <si>
    <t>Membership Fees, Dues and/or Entertainment</t>
  </si>
  <si>
    <r>
      <rPr>
        <b/>
        <sz val="11"/>
        <color theme="1"/>
        <rFont val="Calibri"/>
        <family val="2"/>
        <scheme val="minor"/>
      </rPr>
      <t xml:space="preserve">Membership Fees, Dues and/or Entertainment  </t>
    </r>
    <r>
      <rPr>
        <i/>
        <sz val="11"/>
        <color theme="1"/>
        <rFont val="Calibri"/>
        <family val="2"/>
        <scheme val="minor"/>
      </rPr>
      <t xml:space="preserve"> If you have entered this in Worksheet 1, you may not enter it here.</t>
    </r>
  </si>
  <si>
    <r>
      <rPr>
        <b/>
        <sz val="11"/>
        <color indexed="8"/>
        <rFont val="Calibri"/>
        <family val="2"/>
      </rPr>
      <t>Other Reimbursable Expenses</t>
    </r>
    <r>
      <rPr>
        <sz val="11"/>
        <color theme="1"/>
        <rFont val="Calibri"/>
        <family val="2"/>
        <scheme val="minor"/>
      </rPr>
      <t xml:space="preserve"> - (list with breakdown of dollar amount)</t>
    </r>
  </si>
  <si>
    <r>
      <rPr>
        <b/>
        <sz val="11"/>
        <color indexed="8"/>
        <rFont val="Calibri"/>
        <family val="2"/>
      </rPr>
      <t xml:space="preserve">Equitable Compensation - </t>
    </r>
    <r>
      <rPr>
        <sz val="11"/>
        <color indexed="8"/>
        <rFont val="Calibri"/>
        <family val="2"/>
      </rPr>
      <t>This is Equitable Compensation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contribution to pastor salary.</t>
    </r>
  </si>
  <si>
    <t>i.</t>
  </si>
  <si>
    <t>iv.</t>
  </si>
  <si>
    <t>v.</t>
  </si>
  <si>
    <t xml:space="preserve">Below are the premium rates.  It is calculated on the clergy's age and the spouse's age. </t>
  </si>
  <si>
    <r>
      <t xml:space="preserve">Conference Health Insurance Paid by Local Church 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(enter X on appropriate line)</t>
    </r>
  </si>
  <si>
    <t xml:space="preserve">Calculating UMLO for Line 10 </t>
  </si>
  <si>
    <t>Pastor's age</t>
  </si>
  <si>
    <t>yearly premium</t>
  </si>
  <si>
    <t>Spouse's age</t>
  </si>
  <si>
    <t>Total for line 10</t>
  </si>
  <si>
    <r>
      <t xml:space="preserve">UMLO "UMLifeOptions" </t>
    </r>
    <r>
      <rPr>
        <sz val="10"/>
        <color rgb="FFFF0000"/>
        <rFont val="Calibri"/>
        <family val="2"/>
        <scheme val="minor"/>
      </rPr>
      <t xml:space="preserve"> </t>
    </r>
    <r>
      <rPr>
        <sz val="9"/>
        <color rgb="FFFF0000"/>
        <rFont val="Calibri"/>
        <family val="2"/>
        <scheme val="minor"/>
      </rPr>
      <t>(go</t>
    </r>
    <r>
      <rPr>
        <i/>
        <sz val="9"/>
        <color rgb="FFFF0000"/>
        <rFont val="Calibri"/>
        <family val="2"/>
      </rPr>
      <t xml:space="preserve"> to chart on pg 3 for life insurance rates.) fill in the age and yearly premium and it will fill in box 10 for you. THIS LIFE INSURANCE IS NOT OPTIONAL</t>
    </r>
  </si>
  <si>
    <t xml:space="preserve">                                     </t>
  </si>
  <si>
    <r>
      <rPr>
        <b/>
        <i/>
        <sz val="11"/>
        <color rgb="FF000000"/>
        <rFont val="Calibri"/>
        <family val="2"/>
      </rPr>
      <t xml:space="preserve">4% contribution   </t>
    </r>
    <r>
      <rPr>
        <i/>
        <sz val="11"/>
        <color rgb="FF000000"/>
        <rFont val="Calibri"/>
        <family val="2"/>
      </rPr>
      <t xml:space="preserve">                                </t>
    </r>
  </si>
  <si>
    <t>Identified %</t>
  </si>
  <si>
    <t>Annual  amount</t>
  </si>
  <si>
    <t>Pastor rate $50,000 Death Benefit,       $50,000 Accidental Death and Dismemberment</t>
  </si>
  <si>
    <t>Spouse Rate    $5,000 Death Benefit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</si>
  <si>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</si>
  <si>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</si>
  <si>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</si>
  <si>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</si>
  <si>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</si>
  <si>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</si>
  <si>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</si>
  <si>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</si>
  <si>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 xml:space="preserve"> Rates for UMLO "UM Life Options" </t>
  </si>
  <si>
    <r>
      <t xml:space="preserve">HOUSING EXCLUSION - DO NOT ADD OR SUBTRACT                                                                                  </t>
    </r>
    <r>
      <rPr>
        <b/>
        <sz val="11"/>
        <color rgb="FFFF0000"/>
        <rFont val="Calibri"/>
        <family val="2"/>
      </rPr>
      <t>Housing Exclusion Resolution MUST BE INCLUDED W/COMP FORM.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</si>
  <si>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 (description)</t>
    </r>
  </si>
  <si>
    <t xml:space="preserve">  Phone Number:</t>
  </si>
  <si>
    <t>Pastor or Spouse age as of Jan. 1, 2025</t>
  </si>
  <si>
    <r>
      <t>Parsonage or Housing Value (</t>
    </r>
    <r>
      <rPr>
        <i/>
        <sz val="10"/>
        <color theme="1"/>
        <rFont val="Calibri"/>
        <family val="2"/>
        <scheme val="minor"/>
      </rPr>
      <t>35% of cash salary for parsonage)</t>
    </r>
  </si>
  <si>
    <t>Total salary for pension calculations</t>
  </si>
  <si>
    <t>3% Pension Base</t>
  </si>
  <si>
    <t>COMPASS Church Contributions  (Annual)</t>
  </si>
  <si>
    <t>Standard 150.00 per month</t>
  </si>
  <si>
    <t>Total Annual Church Contribution to COMPASS Benefits</t>
  </si>
  <si>
    <t>housing allowance + total cash payment (line 4) + accountable reimbursement (line 5) + conference health insurance (line7) + CPP (line 8) + COMPASS (line 9) + UMLife Options (UMLO) line 10</t>
  </si>
  <si>
    <t>Pastor only = $11,844/year $987/month</t>
  </si>
  <si>
    <t>Pastor +1 = $22,512/year $1,876/month</t>
  </si>
  <si>
    <t>Pastor + family  = $30,804/year $2,567/month</t>
  </si>
  <si>
    <t>* By our signature we acknowledge that we have read the Arrearage Policy of the NM Annual Conference.  This can be found in the conference journal under the Conference Structure, Policies, &amp; Procedures, Section 2635.</t>
  </si>
  <si>
    <t xml:space="preserve">UMPIP Match </t>
  </si>
  <si>
    <t>For maximum COMPASS pension benefits, the pastor must contribute 4% of their compensation plus housing. The church will match up to 4% of Clergy's contribution to UMPIP.  If a lower percentage is requested,   the church must match that % amount.  A higher percentage can be requested, however the maximum matching amount is 4%.   Enter the amount to be included with the church's  COMPASS payment in the orange cell</t>
  </si>
  <si>
    <t xml:space="preserve">                             COMPASS Calulation for Direct Contribution Pension/Payroll deduction worksheet</t>
  </si>
  <si>
    <r>
      <t xml:space="preserve">COMPASS Pension Costs </t>
    </r>
    <r>
      <rPr>
        <i/>
        <sz val="11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 xml:space="preserve">  (All pastors serving at least 1/2 time.  This entry is pulled from the COMPASS Calculation page.  This amount is the church's obligation)</t>
    </r>
  </si>
  <si>
    <t>New Mexico Conference Pastor Compensation Form  2026</t>
  </si>
  <si>
    <r>
      <t xml:space="preserve">       Appointment:          FT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3/4 </t>
    </r>
    <r>
      <rPr>
        <b/>
        <sz val="11"/>
        <rFont val="Wingdings"/>
        <charset val="2"/>
      </rPr>
      <t xml:space="preserve"> </t>
    </r>
    <r>
      <rPr>
        <b/>
        <sz val="11"/>
        <rFont val="Calibri"/>
        <family val="2"/>
        <scheme val="minor"/>
      </rPr>
      <t xml:space="preserve">      </t>
    </r>
  </si>
  <si>
    <r>
      <t xml:space="preserve">       </t>
    </r>
    <r>
      <rPr>
        <b/>
        <sz val="11"/>
        <rFont val="Calibri"/>
        <family val="2"/>
        <scheme val="minor"/>
      </rPr>
      <t xml:space="preserve">Name of person completing this form:    </t>
    </r>
    <r>
      <rPr>
        <b/>
        <sz val="12"/>
        <rFont val="Calibri"/>
        <family val="2"/>
        <scheme val="minor"/>
      </rPr>
      <t xml:space="preserve">                                            </t>
    </r>
  </si>
  <si>
    <t>The annual amount that the participant is contributing is to be entered manually in the green cell below.  This amount is the participant's payroll deduction.</t>
  </si>
  <si>
    <r>
      <t xml:space="preserve">This form </t>
    </r>
    <r>
      <rPr>
        <u/>
        <sz val="11"/>
        <color theme="1"/>
        <rFont val="Calibri"/>
        <family val="2"/>
        <scheme val="minor"/>
      </rPr>
      <t>must be</t>
    </r>
    <r>
      <rPr>
        <sz val="11"/>
        <color theme="1"/>
        <rFont val="Calibri"/>
        <family val="2"/>
        <scheme val="minor"/>
      </rPr>
      <t xml:space="preserve"> signed and a copy submitted to the Conference Benefits Officer</t>
    </r>
  </si>
  <si>
    <r>
      <t xml:space="preserve">UMPIP Contribution- </t>
    </r>
    <r>
      <rPr>
        <sz val="10"/>
        <color rgb="FF000000"/>
        <rFont val="Calibri"/>
        <family val="2"/>
      </rPr>
      <t xml:space="preserve"> </t>
    </r>
    <r>
      <rPr>
        <b/>
        <sz val="10"/>
        <color rgb="FF000000"/>
        <rFont val="Calibri"/>
        <family val="2"/>
      </rPr>
      <t xml:space="preserve"> An automatic pre-tax payroll deduction of 4% of compensation plus housing will be used for contributions to UMPIP (United Methodist Personal Investment Plan).  The pastor can elect to have a different % as a contribution to UMPIP, however will have to contact the Conference Benefit Oficer in writing (email is fine) indicating the requested % or to waive out completely.    </t>
    </r>
    <r>
      <rPr>
        <b/>
        <i/>
        <sz val="8"/>
        <color rgb="FF000000"/>
        <rFont val="Calibri"/>
        <family val="2"/>
      </rPr>
      <t xml:space="preserve">This will be billed by the Board of Pensions on the church's monthly invoice as a payroll deduction. </t>
    </r>
    <r>
      <rPr>
        <b/>
        <sz val="8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00000"/>
        <rFont val="Calibri"/>
        <family val="2"/>
      </rPr>
      <t xml:space="preserve"> </t>
    </r>
  </si>
  <si>
    <r>
      <rPr>
        <b/>
        <sz val="11"/>
        <color indexed="8"/>
        <rFont val="Calibri"/>
        <family val="2"/>
      </rPr>
      <t>Comprehensive Protection Plan (CPP)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                                                                                                     (fill in appropriate amount for all Full Elders serving at least 3/4 time)</t>
    </r>
  </si>
  <si>
    <r>
      <t>403B Contribution to Other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than UMPIP</t>
    </r>
    <r>
      <rPr>
        <sz val="11"/>
        <color rgb="FF000000"/>
        <rFont val="Calibri"/>
        <family val="2"/>
      </rPr>
      <t xml:space="preserve"> - This is a payroll deduction contribution to a pension plan held with a bank or investment firm.  </t>
    </r>
    <r>
      <rPr>
        <b/>
        <sz val="11"/>
        <color rgb="FF000000"/>
        <rFont val="Calibri"/>
        <family val="2"/>
      </rPr>
      <t>There must be a voluntary compensation reduction agreement on file with the church and can be a before or after tax contribution.</t>
    </r>
  </si>
  <si>
    <r>
      <rPr>
        <b/>
        <sz val="11"/>
        <color indexed="8"/>
        <rFont val="Calibri"/>
        <family val="2"/>
      </rPr>
      <t>Other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moving expenses here</t>
    </r>
    <r>
      <rPr>
        <sz val="9"/>
        <color theme="1"/>
        <rFont val="Calibri"/>
        <family val="2"/>
        <scheme val="minor"/>
      </rPr>
      <t>)</t>
    </r>
  </si>
  <si>
    <t xml:space="preserve">Employee contributions to a Flexible Spending account will also be identified as a payroll deduction.  </t>
  </si>
  <si>
    <t>compensation package. Any premium that is over that amount will be a payroll deduction.</t>
  </si>
  <si>
    <t xml:space="preserve">Health Benefits are provided by HealthFlex through Wespath.  The annual amount listed on Line 7 is the default </t>
  </si>
  <si>
    <t xml:space="preserve">premium that the church is to pay based on the the number of people covered and is part of the overall    </t>
  </si>
  <si>
    <t xml:space="preserve">Payroll deductions </t>
  </si>
  <si>
    <t xml:space="preserve">Other payroll deductions that will be relayed to the church are elected Dental and/or Vision premiums. </t>
  </si>
  <si>
    <t>These amounts will be finalized after Open Enrollment for Health Flex.</t>
  </si>
  <si>
    <t xml:space="preserve">UMPIP is the determined amount that the pastor will contribute to their pension plan.  The annual amount </t>
  </si>
  <si>
    <t xml:space="preserve">The orange box contains the up to  4% of cash salary match  the church will contribute as part of the </t>
  </si>
  <si>
    <t>total COMPASS cost.</t>
  </si>
  <si>
    <t>is identified in  the green shaded box in section iv.   This is a payroll deduction.</t>
  </si>
  <si>
    <r>
      <rPr>
        <b/>
        <sz val="10"/>
        <color theme="1"/>
        <rFont val="Calibri"/>
        <family val="2"/>
        <scheme val="minor"/>
      </rPr>
      <t xml:space="preserve">Cash  Allowances       </t>
    </r>
    <r>
      <rPr>
        <sz val="9"/>
        <color theme="1"/>
        <rFont val="Calibri"/>
        <family val="2"/>
        <scheme val="minor"/>
      </rPr>
      <t xml:space="preserve">(Cash provided up front to the pastor and </t>
    </r>
    <r>
      <rPr>
        <u/>
        <sz val="9"/>
        <color theme="1"/>
        <rFont val="Calibri"/>
        <family val="2"/>
        <scheme val="minor"/>
      </rPr>
      <t>not</t>
    </r>
    <r>
      <rPr>
        <sz val="9"/>
        <color theme="1"/>
        <rFont val="Calibri"/>
        <family val="2"/>
        <scheme val="minor"/>
      </rPr>
      <t xml:space="preserve"> vouchered. Please note that the IRS may require receipts in the case of an audit.) </t>
    </r>
    <r>
      <rPr>
        <b/>
        <i/>
        <sz val="9"/>
        <color theme="1"/>
        <rFont val="Calibri"/>
        <family val="2"/>
        <scheme val="minor"/>
      </rPr>
      <t xml:space="preserve">Reminder this </t>
    </r>
    <r>
      <rPr>
        <b/>
        <i/>
        <u/>
        <sz val="9"/>
        <color theme="1"/>
        <rFont val="Calibri"/>
        <family val="2"/>
        <scheme val="minor"/>
      </rPr>
      <t>is</t>
    </r>
    <r>
      <rPr>
        <b/>
        <i/>
        <sz val="9"/>
        <color theme="1"/>
        <rFont val="Calibri"/>
        <family val="2"/>
        <scheme val="minor"/>
      </rPr>
      <t xml:space="preserve"> taxable income.</t>
    </r>
  </si>
  <si>
    <r>
      <rPr>
        <b/>
        <sz val="11"/>
        <color indexed="8"/>
        <rFont val="Calibri"/>
        <family val="2"/>
      </rPr>
      <t>Cash Allowances Annual Total</t>
    </r>
    <r>
      <rPr>
        <sz val="11"/>
        <color indexed="8"/>
        <rFont val="Calibri"/>
        <family val="2"/>
      </rPr>
      <t xml:space="preserve">    
</t>
    </r>
    <r>
      <rPr>
        <b/>
        <i/>
        <sz val="11"/>
        <color rgb="FFFF0000"/>
        <rFont val="Calibri"/>
        <family val="2"/>
      </rPr>
      <t xml:space="preserve">Reminder this is taxable income. </t>
    </r>
  </si>
  <si>
    <r>
      <rPr>
        <b/>
        <sz val="11"/>
        <color theme="1"/>
        <rFont val="Calibri"/>
        <family val="2"/>
        <scheme val="minor"/>
      </rPr>
      <t>Accountable Reimbursements</t>
    </r>
    <r>
      <rPr>
        <sz val="11"/>
        <color theme="1"/>
        <rFont val="Calibri"/>
        <family val="2"/>
        <scheme val="minor"/>
      </rPr>
      <t xml:space="preserve"> (This </t>
    </r>
    <r>
      <rPr>
        <u/>
        <sz val="11"/>
        <color theme="1"/>
        <rFont val="Calibri"/>
        <family val="2"/>
        <scheme val="minor"/>
      </rPr>
      <t>is</t>
    </r>
    <r>
      <rPr>
        <sz val="11"/>
        <color theme="1"/>
        <rFont val="Calibri"/>
        <family val="2"/>
        <scheme val="minor"/>
      </rPr>
      <t xml:space="preserve"> vouchered, and receipts are required for reimbursement.  Please enter the maximum amount that is available for reimbursement)</t>
    </r>
  </si>
  <si>
    <r>
      <rPr>
        <b/>
        <sz val="11"/>
        <color indexed="8"/>
        <rFont val="Calibri"/>
        <family val="2"/>
      </rPr>
      <t>Accountable Reimbursements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 </t>
    </r>
  </si>
  <si>
    <t xml:space="preserve">  COMPASS Calculation for Direct Contribution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</si>
</sst>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[&lt;=9999999]###\-####;\(###\)\ ###\-####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Wingdings"/>
      <charset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i/>
      <sz val="8"/>
      <color rgb="FF000000"/>
      <name val="Calibri"/>
      <family val="2"/>
    </font>
    <font>
      <b/>
      <sz val="8"/>
      <color rgb="FF000000"/>
      <name val="Calibri"/>
      <family val="2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rgb="FF000000"/>
      <name val="Calibri"/>
      <family val="2"/>
    </font>
    <font>
      <sz val="11"/>
      <name val="Calibri"/>
      <family val="2"/>
    </font>
    <font>
      <b/>
      <i/>
      <sz val="12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8383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317">
    <xf numFmtId="0" fontId="0" fillId="0" borderId="0" xfId="0"/>
    <xf numFmtId="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4" fontId="6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/>
    <xf numFmtId="0" fontId="0" fillId="2" borderId="0" xfId="0" applyFill="1"/>
    <xf numFmtId="0" fontId="11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4" fontId="0" fillId="2" borderId="0" xfId="0" applyNumberFormat="1" applyFill="1"/>
    <xf numFmtId="0" fontId="4" fillId="2" borderId="0" xfId="0" applyFont="1" applyFill="1" applyAlignment="1">
      <alignment horizontal="center" vertical="center" wrapText="1"/>
    </xf>
    <xf numFmtId="14" fontId="0" fillId="2" borderId="7" xfId="0" applyNumberFormat="1" applyFill="1" applyBorder="1" applyProtection="1">
      <protection locked="0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164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center" wrapText="1"/>
    </xf>
    <xf numFmtId="164" fontId="0" fillId="3" borderId="0" xfId="0" applyNumberFormat="1" applyFill="1" applyAlignment="1">
      <alignment horizontal="center" wrapText="1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164" fontId="0" fillId="3" borderId="42" xfId="0" applyNumberFormat="1" applyFill="1" applyBorder="1" applyAlignment="1">
      <alignment horizontal="center" wrapText="1"/>
    </xf>
    <xf numFmtId="0" fontId="6" fillId="2" borderId="41" xfId="0" applyFont="1" applyFill="1" applyBorder="1" applyAlignment="1">
      <alignment wrapText="1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4" fillId="2" borderId="5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59" xfId="0" applyFill="1" applyBorder="1" applyAlignment="1">
      <alignment horizontal="center" vertical="center"/>
    </xf>
    <xf numFmtId="164" fontId="0" fillId="2" borderId="59" xfId="0" applyNumberFormat="1" applyFill="1" applyBorder="1" applyAlignment="1" applyProtection="1">
      <alignment horizontal="right" vertical="center"/>
      <protection locked="0"/>
    </xf>
    <xf numFmtId="0" fontId="0" fillId="2" borderId="7" xfId="0" applyFill="1" applyBorder="1"/>
    <xf numFmtId="165" fontId="13" fillId="2" borderId="0" xfId="1" applyNumberFormat="1" applyFill="1"/>
    <xf numFmtId="14" fontId="0" fillId="2" borderId="6" xfId="0" applyNumberFormat="1" applyFill="1" applyBorder="1" applyAlignment="1" applyProtection="1">
      <alignment wrapText="1"/>
      <protection locked="0"/>
    </xf>
    <xf numFmtId="0" fontId="17" fillId="0" borderId="29" xfId="0" applyFont="1" applyBorder="1" applyAlignment="1">
      <alignment horizontal="center" vertical="center" wrapText="1"/>
    </xf>
    <xf numFmtId="164" fontId="2" fillId="2" borderId="58" xfId="0" applyNumberFormat="1" applyFont="1" applyFill="1" applyBorder="1" applyAlignment="1" applyProtection="1">
      <alignment horizontal="center" wrapText="1"/>
      <protection locked="0"/>
    </xf>
    <xf numFmtId="1" fontId="0" fillId="0" borderId="57" xfId="0" applyNumberForma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4" fontId="19" fillId="2" borderId="0" xfId="0" applyNumberFormat="1" applyFont="1" applyFill="1" applyAlignment="1">
      <alignment horizontal="center"/>
    </xf>
    <xf numFmtId="44" fontId="17" fillId="0" borderId="29" xfId="0" applyNumberFormat="1" applyFont="1" applyBorder="1" applyAlignment="1" applyProtection="1">
      <alignment horizontal="right" wrapText="1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left" wrapText="1"/>
    </xf>
    <xf numFmtId="0" fontId="17" fillId="4" borderId="23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  <xf numFmtId="0" fontId="17" fillId="4" borderId="25" xfId="0" applyFont="1" applyFill="1" applyBorder="1" applyAlignment="1">
      <alignment horizontal="center" wrapText="1"/>
    </xf>
    <xf numFmtId="0" fontId="0" fillId="0" borderId="22" xfId="0" applyBorder="1"/>
    <xf numFmtId="0" fontId="0" fillId="5" borderId="33" xfId="0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64" xfId="0" applyFill="1" applyBorder="1" applyProtection="1">
      <protection locked="0"/>
    </xf>
    <xf numFmtId="164" fontId="0" fillId="2" borderId="63" xfId="0" applyNumberFormat="1" applyFill="1" applyBorder="1" applyProtection="1">
      <protection locked="0"/>
    </xf>
    <xf numFmtId="0" fontId="0" fillId="2" borderId="63" xfId="0" applyFill="1" applyBorder="1" applyProtection="1">
      <protection locked="0"/>
    </xf>
    <xf numFmtId="164" fontId="0" fillId="0" borderId="63" xfId="0" applyNumberFormat="1" applyBorder="1" applyProtection="1">
      <protection locked="0"/>
    </xf>
    <xf numFmtId="0" fontId="17" fillId="4" borderId="26" xfId="0" applyFont="1" applyFill="1" applyBorder="1" applyAlignment="1">
      <alignment horizontal="center" wrapText="1"/>
    </xf>
    <xf numFmtId="0" fontId="17" fillId="0" borderId="17" xfId="0" applyFont="1" applyBorder="1" applyAlignment="1">
      <alignment horizontal="left" wrapText="1"/>
    </xf>
    <xf numFmtId="164" fontId="17" fillId="7" borderId="2" xfId="0" applyNumberFormat="1" applyFont="1" applyFill="1" applyBorder="1" applyAlignment="1">
      <alignment horizontal="center" wrapText="1"/>
    </xf>
    <xf numFmtId="0" fontId="18" fillId="6" borderId="17" xfId="0" applyFont="1" applyFill="1" applyBorder="1" applyAlignment="1">
      <alignment wrapText="1"/>
    </xf>
    <xf numFmtId="9" fontId="17" fillId="9" borderId="11" xfId="0" applyNumberFormat="1" applyFont="1" applyFill="1" applyBorder="1" applyAlignment="1" applyProtection="1">
      <alignment horizontal="center" wrapText="1"/>
      <protection locked="0"/>
    </xf>
    <xf numFmtId="0" fontId="26" fillId="6" borderId="11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vertical="center" wrapText="1"/>
    </xf>
    <xf numFmtId="164" fontId="9" fillId="4" borderId="6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37" fillId="11" borderId="64" xfId="0" applyFont="1" applyFill="1" applyBorder="1" applyAlignment="1">
      <alignment horizontal="center"/>
    </xf>
    <xf numFmtId="164" fontId="37" fillId="11" borderId="64" xfId="0" applyNumberFormat="1" applyFont="1" applyFill="1" applyBorder="1" applyAlignment="1">
      <alignment horizontal="center"/>
    </xf>
    <xf numFmtId="0" fontId="37" fillId="3" borderId="67" xfId="0" applyFont="1" applyFill="1" applyBorder="1" applyAlignment="1">
      <alignment horizontal="center"/>
    </xf>
    <xf numFmtId="164" fontId="37" fillId="3" borderId="67" xfId="0" applyNumberFormat="1" applyFont="1" applyFill="1" applyBorder="1" applyAlignment="1">
      <alignment horizontal="center"/>
    </xf>
    <xf numFmtId="0" fontId="37" fillId="11" borderId="67" xfId="0" applyFont="1" applyFill="1" applyBorder="1" applyAlignment="1">
      <alignment horizontal="center"/>
    </xf>
    <xf numFmtId="164" fontId="37" fillId="11" borderId="67" xfId="0" applyNumberFormat="1" applyFont="1" applyFill="1" applyBorder="1" applyAlignment="1">
      <alignment horizontal="center"/>
    </xf>
    <xf numFmtId="0" fontId="37" fillId="3" borderId="68" xfId="0" applyFont="1" applyFill="1" applyBorder="1" applyAlignment="1">
      <alignment horizontal="center"/>
    </xf>
    <xf numFmtId="164" fontId="37" fillId="3" borderId="68" xfId="0" applyNumberFormat="1" applyFont="1" applyFill="1" applyBorder="1" applyAlignment="1">
      <alignment horizontal="center"/>
    </xf>
    <xf numFmtId="0" fontId="33" fillId="6" borderId="17" xfId="0" applyFont="1" applyFill="1" applyBorder="1" applyAlignment="1">
      <alignment horizontal="center" wrapText="1"/>
    </xf>
    <xf numFmtId="0" fontId="26" fillId="6" borderId="17" xfId="0" applyFont="1" applyFill="1" applyBorder="1" applyAlignment="1">
      <alignment horizontal="center" wrapText="1"/>
    </xf>
    <xf numFmtId="0" fontId="17" fillId="0" borderId="69" xfId="0" applyFont="1" applyBorder="1" applyAlignment="1">
      <alignment horizontal="center" wrapText="1"/>
    </xf>
    <xf numFmtId="164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0" borderId="61" xfId="0" applyFont="1" applyBorder="1" applyAlignment="1">
      <alignment horizontal="center" wrapText="1"/>
    </xf>
    <xf numFmtId="0" fontId="18" fillId="6" borderId="27" xfId="0" applyFont="1" applyFill="1" applyBorder="1" applyAlignment="1">
      <alignment horizontal="left" wrapText="1"/>
    </xf>
    <xf numFmtId="0" fontId="0" fillId="0" borderId="27" xfId="0" applyBorder="1"/>
    <xf numFmtId="0" fontId="0" fillId="0" borderId="28" xfId="0" applyBorder="1"/>
    <xf numFmtId="0" fontId="17" fillId="0" borderId="20" xfId="0" applyFont="1" applyBorder="1" applyAlignment="1">
      <alignment horizontal="center" wrapText="1"/>
    </xf>
    <xf numFmtId="164" fontId="17" fillId="12" borderId="76" xfId="0" applyNumberFormat="1" applyFont="1" applyFill="1" applyBorder="1" applyAlignment="1">
      <alignment horizontal="right" wrapText="1"/>
    </xf>
    <xf numFmtId="164" fontId="17" fillId="8" borderId="77" xfId="0" applyNumberFormat="1" applyFont="1" applyFill="1" applyBorder="1" applyAlignment="1">
      <alignment horizontal="right" wrapText="1"/>
    </xf>
    <xf numFmtId="4" fontId="0" fillId="8" borderId="1" xfId="0" applyNumberFormat="1" applyFill="1" applyBorder="1" applyAlignment="1">
      <alignment horizontal="center" vertical="center"/>
    </xf>
    <xf numFmtId="164" fontId="17" fillId="13" borderId="79" xfId="0" applyNumberFormat="1" applyFont="1" applyFill="1" applyBorder="1" applyAlignment="1">
      <alignment horizontal="right" wrapText="1"/>
    </xf>
    <xf numFmtId="4" fontId="0" fillId="2" borderId="37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0" fillId="12" borderId="5" xfId="0" applyFill="1" applyBorder="1"/>
    <xf numFmtId="4" fontId="7" fillId="0" borderId="82" xfId="0" applyNumberFormat="1" applyFont="1" applyBorder="1"/>
    <xf numFmtId="166" fontId="15" fillId="2" borderId="0" xfId="0" applyNumberFormat="1" applyFont="1" applyFill="1" applyAlignment="1" applyProtection="1">
      <alignment horizontal="left"/>
      <protection locked="0"/>
    </xf>
    <xf numFmtId="14" fontId="15" fillId="2" borderId="8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2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5" fillId="2" borderId="8" xfId="0" applyFont="1" applyFill="1" applyBorder="1" applyProtection="1">
      <protection locked="0"/>
    </xf>
    <xf numFmtId="164" fontId="17" fillId="9" borderId="2" xfId="0" applyNumberFormat="1" applyFont="1" applyFill="1" applyBorder="1" applyAlignment="1">
      <alignment horizontal="center" wrapText="1"/>
    </xf>
    <xf numFmtId="44" fontId="17" fillId="10" borderId="2" xfId="1" applyFont="1" applyFill="1" applyBorder="1" applyAlignment="1" applyProtection="1">
      <alignment wrapText="1"/>
      <protection locked="0"/>
    </xf>
    <xf numFmtId="7" fontId="43" fillId="9" borderId="2" xfId="0" applyNumberFormat="1" applyFont="1" applyFill="1" applyBorder="1" applyAlignment="1">
      <alignment horizontal="center" wrapText="1"/>
    </xf>
    <xf numFmtId="0" fontId="36" fillId="6" borderId="83" xfId="0" applyFont="1" applyFill="1" applyBorder="1" applyAlignment="1">
      <alignment horizontal="left" wrapText="1"/>
    </xf>
    <xf numFmtId="0" fontId="36" fillId="6" borderId="84" xfId="0" applyFont="1" applyFill="1" applyBorder="1" applyAlignment="1">
      <alignment horizontal="center" wrapText="1"/>
    </xf>
    <xf numFmtId="7" fontId="17" fillId="7" borderId="86" xfId="0" applyNumberFormat="1" applyFont="1" applyFill="1" applyBorder="1" applyAlignment="1">
      <alignment horizontal="center" wrapText="1"/>
    </xf>
    <xf numFmtId="0" fontId="36" fillId="6" borderId="85" xfId="0" applyFont="1" applyFill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164" fontId="17" fillId="10" borderId="77" xfId="0" applyNumberFormat="1" applyFont="1" applyFill="1" applyBorder="1" applyAlignment="1">
      <alignment horizontal="right" wrapText="1"/>
    </xf>
    <xf numFmtId="164" fontId="0" fillId="13" borderId="3" xfId="0" applyNumberFormat="1" applyFill="1" applyBorder="1" applyAlignment="1">
      <alignment horizontal="right" vertical="center" wrapText="1"/>
    </xf>
    <xf numFmtId="164" fontId="0" fillId="15" borderId="63" xfId="0" applyNumberFormat="1" applyFill="1" applyBorder="1"/>
    <xf numFmtId="164" fontId="0" fillId="15" borderId="37" xfId="0" applyNumberForma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4" fontId="10" fillId="0" borderId="0" xfId="0" applyNumberFormat="1" applyFont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44" fillId="0" borderId="0" xfId="0" applyFont="1"/>
    <xf numFmtId="0" fontId="10" fillId="4" borderId="12" xfId="0" applyFont="1" applyFill="1" applyBorder="1"/>
    <xf numFmtId="0" fontId="4" fillId="4" borderId="13" xfId="0" applyFont="1" applyFill="1" applyBorder="1"/>
    <xf numFmtId="0" fontId="0" fillId="0" borderId="11" xfId="0" applyBorder="1" applyProtection="1">
      <protection locked="0"/>
    </xf>
    <xf numFmtId="166" fontId="1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 wrapText="1"/>
    </xf>
    <xf numFmtId="4" fontId="0" fillId="2" borderId="0" xfId="0" applyNumberFormat="1" applyFill="1" applyAlignment="1">
      <alignment horizontal="right" vertical="center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164" fontId="0" fillId="16" borderId="1" xfId="0" applyNumberFormat="1" applyFill="1" applyBorder="1" applyAlignment="1" applyProtection="1">
      <alignment horizontal="right" vertical="center"/>
      <protection locked="0"/>
    </xf>
    <xf numFmtId="164" fontId="0" fillId="2" borderId="2" xfId="0" applyNumberForma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vertical="center" wrapText="1"/>
    </xf>
    <xf numFmtId="0" fontId="0" fillId="2" borderId="88" xfId="0" applyFill="1" applyBorder="1" applyAlignment="1">
      <alignment horizontal="center" vertical="center"/>
    </xf>
    <xf numFmtId="164" fontId="0" fillId="2" borderId="88" xfId="0" applyNumberFormat="1" applyFill="1" applyBorder="1" applyAlignment="1" applyProtection="1">
      <alignment horizontal="right" vertical="center"/>
      <protection locked="0"/>
    </xf>
    <xf numFmtId="0" fontId="1" fillId="2" borderId="93" xfId="0" applyFont="1" applyFill="1" applyBorder="1" applyAlignment="1">
      <alignment vertical="center" wrapText="1"/>
    </xf>
    <xf numFmtId="0" fontId="0" fillId="2" borderId="97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2" borderId="48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164" fontId="0" fillId="17" borderId="2" xfId="0" applyNumberFormat="1" applyFill="1" applyBorder="1" applyAlignment="1">
      <alignment horizontal="right" vertical="center"/>
    </xf>
    <xf numFmtId="164" fontId="0" fillId="17" borderId="97" xfId="0" applyNumberFormat="1" applyFill="1" applyBorder="1" applyAlignment="1">
      <alignment horizontal="right"/>
    </xf>
    <xf numFmtId="0" fontId="0" fillId="18" borderId="1" xfId="0" applyFill="1" applyBorder="1" applyAlignment="1">
      <alignment horizontal="center" vertical="center"/>
    </xf>
    <xf numFmtId="164" fontId="11" fillId="1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18" borderId="88" xfId="0" applyFill="1" applyBorder="1" applyAlignment="1">
      <alignment horizontal="center" vertical="center"/>
    </xf>
    <xf numFmtId="4" fontId="0" fillId="18" borderId="88" xfId="0" applyNumberFormat="1" applyFill="1" applyBorder="1"/>
    <xf numFmtId="0" fontId="1" fillId="2" borderId="91" xfId="0" applyFont="1" applyFill="1" applyBorder="1" applyAlignment="1">
      <alignment horizontal="left" vertical="center" wrapText="1"/>
    </xf>
    <xf numFmtId="164" fontId="15" fillId="17" borderId="97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center" wrapText="1"/>
    </xf>
    <xf numFmtId="44" fontId="17" fillId="3" borderId="3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right" vertical="center" wrapText="1"/>
    </xf>
    <xf numFmtId="0" fontId="18" fillId="6" borderId="30" xfId="0" applyFont="1" applyFill="1" applyBorder="1" applyAlignment="1">
      <alignment horizontal="left" wrapText="1"/>
    </xf>
    <xf numFmtId="0" fontId="18" fillId="6" borderId="31" xfId="0" applyFont="1" applyFill="1" applyBorder="1" applyAlignment="1">
      <alignment horizontal="left" wrapText="1"/>
    </xf>
    <xf numFmtId="0" fontId="18" fillId="6" borderId="32" xfId="0" applyFont="1" applyFill="1" applyBorder="1" applyAlignment="1">
      <alignment horizontal="left" wrapText="1"/>
    </xf>
    <xf numFmtId="0" fontId="17" fillId="0" borderId="7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/>
    <xf numFmtId="0" fontId="8" fillId="2" borderId="0" xfId="0" applyFont="1" applyFill="1" applyAlignment="1">
      <alignment horizontal="center" wrapText="1"/>
    </xf>
    <xf numFmtId="49" fontId="2" fillId="2" borderId="58" xfId="0" applyNumberFormat="1" applyFont="1" applyFill="1" applyBorder="1" applyAlignment="1">
      <alignment horizontal="left" vertical="center" wrapText="1"/>
    </xf>
    <xf numFmtId="49" fontId="2" fillId="2" borderId="59" xfId="0" applyNumberFormat="1" applyFont="1" applyFill="1" applyBorder="1" applyAlignment="1">
      <alignment horizontal="left" vertical="center" wrapText="1"/>
    </xf>
    <xf numFmtId="49" fontId="2" fillId="2" borderId="60" xfId="0" applyNumberFormat="1" applyFont="1" applyFill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164" fontId="4" fillId="4" borderId="51" xfId="0" applyNumberFormat="1" applyFont="1" applyFill="1" applyBorder="1" applyAlignment="1">
      <alignment horizontal="right" vertical="center"/>
    </xf>
    <xf numFmtId="164" fontId="4" fillId="4" borderId="46" xfId="0" applyNumberFormat="1" applyFont="1" applyFill="1" applyBorder="1" applyAlignment="1">
      <alignment horizontal="right" vertical="center"/>
    </xf>
    <xf numFmtId="0" fontId="0" fillId="2" borderId="5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1" fillId="2" borderId="5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0" fillId="4" borderId="88" xfId="0" applyFill="1" applyBorder="1" applyAlignment="1">
      <alignment horizontal="left" vertical="center" wrapText="1"/>
    </xf>
    <xf numFmtId="0" fontId="0" fillId="4" borderId="89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92" xfId="0" applyFill="1" applyBorder="1" applyAlignment="1">
      <alignment horizontal="left" wrapText="1"/>
    </xf>
    <xf numFmtId="0" fontId="22" fillId="2" borderId="5" xfId="0" applyFont="1" applyFill="1" applyBorder="1" applyAlignment="1">
      <alignment horizontal="left" wrapText="1"/>
    </xf>
    <xf numFmtId="0" fontId="22" fillId="2" borderId="8" xfId="0" applyFont="1" applyFill="1" applyBorder="1" applyAlignment="1">
      <alignment horizontal="left" wrapText="1"/>
    </xf>
    <xf numFmtId="0" fontId="22" fillId="2" borderId="16" xfId="0" applyFont="1" applyFill="1" applyBorder="1" applyAlignment="1">
      <alignment horizontal="left" wrapText="1"/>
    </xf>
    <xf numFmtId="0" fontId="4" fillId="2" borderId="99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wrapText="1"/>
    </xf>
    <xf numFmtId="0" fontId="34" fillId="6" borderId="62" xfId="0" applyFont="1" applyFill="1" applyBorder="1" applyAlignment="1">
      <alignment horizontal="center" wrapText="1"/>
    </xf>
    <xf numFmtId="0" fontId="34" fillId="6" borderId="70" xfId="0" applyFont="1" applyFill="1" applyBorder="1" applyAlignment="1">
      <alignment horizontal="center" wrapText="1"/>
    </xf>
    <xf numFmtId="5" fontId="0" fillId="17" borderId="51" xfId="1" applyNumberFormat="1" applyFont="1" applyFill="1" applyBorder="1" applyAlignment="1">
      <alignment horizontal="right" vertical="center"/>
    </xf>
    <xf numFmtId="5" fontId="0" fillId="17" borderId="9" xfId="1" applyNumberFormat="1" applyFont="1" applyFill="1" applyBorder="1" applyAlignment="1">
      <alignment horizontal="right" vertical="center"/>
    </xf>
    <xf numFmtId="5" fontId="0" fillId="17" borderId="2" xfId="1" applyNumberFormat="1" applyFont="1" applyFill="1" applyBorder="1" applyAlignment="1">
      <alignment horizontal="right" vertical="center"/>
    </xf>
    <xf numFmtId="0" fontId="4" fillId="2" borderId="41" xfId="0" applyFont="1" applyFill="1" applyBorder="1" applyAlignment="1">
      <alignment horizontal="center" wrapText="1"/>
    </xf>
    <xf numFmtId="164" fontId="0" fillId="14" borderId="3" xfId="0" applyNumberFormat="1" applyFill="1" applyBorder="1" applyAlignment="1">
      <alignment horizontal="right" vertical="center" wrapText="1"/>
    </xf>
    <xf numFmtId="164" fontId="0" fillId="14" borderId="2" xfId="0" applyNumberForma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2" borderId="43" xfId="0" applyFont="1" applyFill="1" applyBorder="1" applyAlignment="1">
      <alignment wrapText="1"/>
    </xf>
    <xf numFmtId="0" fontId="7" fillId="2" borderId="0" xfId="0" applyFont="1" applyFill="1" applyAlignment="1">
      <alignment horizontal="right" wrapText="1"/>
    </xf>
    <xf numFmtId="0" fontId="4" fillId="2" borderId="18" xfId="0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0" fontId="4" fillId="2" borderId="97" xfId="0" applyFont="1" applyFill="1" applyBorder="1" applyAlignment="1">
      <alignment horizontal="left" vertical="center" wrapText="1"/>
    </xf>
    <xf numFmtId="0" fontId="4" fillId="2" borderId="9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9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2" xfId="0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wrapText="1"/>
    </xf>
    <xf numFmtId="0" fontId="4" fillId="2" borderId="50" xfId="0" applyFont="1" applyFill="1" applyBorder="1" applyAlignment="1">
      <alignment horizontal="left" wrapText="1"/>
    </xf>
    <xf numFmtId="0" fontId="4" fillId="2" borderId="53" xfId="0" applyFont="1" applyFill="1" applyBorder="1" applyAlignment="1">
      <alignment horizontal="left" wrapText="1"/>
    </xf>
    <xf numFmtId="44" fontId="42" fillId="0" borderId="3" xfId="0" applyNumberFormat="1" applyFont="1" applyBorder="1" applyAlignment="1">
      <alignment horizontal="center" wrapText="1"/>
    </xf>
    <xf numFmtId="44" fontId="42" fillId="0" borderId="9" xfId="0" applyNumberFormat="1" applyFont="1" applyBorder="1" applyAlignment="1">
      <alignment horizontal="center" wrapText="1"/>
    </xf>
    <xf numFmtId="0" fontId="30" fillId="6" borderId="71" xfId="0" applyFont="1" applyFill="1" applyBorder="1" applyAlignment="1">
      <alignment horizontal="left" wrapText="1"/>
    </xf>
    <xf numFmtId="0" fontId="30" fillId="6" borderId="26" xfId="0" applyFont="1" applyFill="1" applyBorder="1" applyAlignment="1">
      <alignment horizontal="left" wrapText="1"/>
    </xf>
    <xf numFmtId="0" fontId="30" fillId="6" borderId="72" xfId="0" applyFont="1" applyFill="1" applyBorder="1" applyAlignment="1">
      <alignment horizontal="left" wrapText="1"/>
    </xf>
    <xf numFmtId="0" fontId="30" fillId="6" borderId="81" xfId="0" applyFont="1" applyFill="1" applyBorder="1" applyAlignment="1">
      <alignment horizontal="left" wrapText="1"/>
    </xf>
    <xf numFmtId="0" fontId="18" fillId="6" borderId="78" xfId="0" applyFont="1" applyFill="1" applyBorder="1" applyAlignment="1">
      <alignment horizontal="center" wrapText="1"/>
    </xf>
    <xf numFmtId="0" fontId="18" fillId="6" borderId="21" xfId="0" applyFont="1" applyFill="1" applyBorder="1" applyAlignment="1">
      <alignment horizontal="center" wrapText="1"/>
    </xf>
    <xf numFmtId="0" fontId="18" fillId="6" borderId="80" xfId="0" applyFont="1" applyFill="1" applyBorder="1" applyAlignment="1">
      <alignment horizontal="left" wrapText="1"/>
    </xf>
    <xf numFmtId="0" fontId="18" fillId="6" borderId="24" xfId="0" applyFont="1" applyFill="1" applyBorder="1" applyAlignment="1">
      <alignment horizontal="left" wrapText="1"/>
    </xf>
    <xf numFmtId="0" fontId="18" fillId="6" borderId="25" xfId="0" applyFont="1" applyFill="1" applyBorder="1" applyAlignment="1">
      <alignment horizontal="left" wrapText="1"/>
    </xf>
    <xf numFmtId="0" fontId="4" fillId="2" borderId="65" xfId="0" applyFont="1" applyFill="1" applyBorder="1" applyAlignment="1">
      <alignment horizontal="left" wrapText="1"/>
    </xf>
    <xf numFmtId="0" fontId="4" fillId="2" borderId="62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/>
    </xf>
    <xf numFmtId="0" fontId="4" fillId="2" borderId="38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4" fontId="0" fillId="0" borderId="0" xfId="0" applyNumberFormat="1"/>
    <xf numFmtId="0" fontId="2" fillId="2" borderId="1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4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40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wrapText="1"/>
    </xf>
    <xf numFmtId="0" fontId="4" fillId="2" borderId="89" xfId="0" applyFont="1" applyFill="1" applyBorder="1" applyAlignment="1">
      <alignment wrapText="1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34" xfId="0" applyFont="1" applyFill="1" applyBorder="1" applyAlignment="1">
      <alignment horizontal="left" wrapText="1"/>
    </xf>
    <xf numFmtId="0" fontId="4" fillId="2" borderId="35" xfId="0" applyFont="1" applyFill="1" applyBorder="1" applyAlignment="1">
      <alignment horizontal="left" wrapText="1"/>
    </xf>
    <xf numFmtId="0" fontId="4" fillId="2" borderId="36" xfId="0" applyFont="1" applyFill="1" applyBorder="1" applyAlignment="1">
      <alignment horizontal="left" wrapText="1"/>
    </xf>
    <xf numFmtId="0" fontId="4" fillId="2" borderId="38" xfId="0" applyFont="1" applyFill="1" applyBorder="1" applyAlignment="1">
      <alignment horizontal="left" wrapText="1"/>
    </xf>
    <xf numFmtId="0" fontId="4" fillId="2" borderId="39" xfId="0" applyFont="1" applyFill="1" applyBorder="1" applyAlignment="1">
      <alignment horizontal="left" wrapText="1"/>
    </xf>
    <xf numFmtId="0" fontId="4" fillId="2" borderId="40" xfId="0" applyFont="1" applyFill="1" applyBorder="1" applyAlignment="1">
      <alignment horizontal="left" wrapText="1"/>
    </xf>
    <xf numFmtId="0" fontId="4" fillId="0" borderId="11" xfId="0" applyFont="1" applyBorder="1" applyAlignment="1" applyProtection="1">
      <alignment horizont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87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91" xfId="0" applyFont="1" applyFill="1" applyBorder="1" applyAlignment="1">
      <alignment wrapText="1"/>
    </xf>
    <xf numFmtId="0" fontId="48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95" xfId="0" applyFill="1" applyBorder="1" applyAlignment="1">
      <alignment wrapText="1"/>
    </xf>
    <xf numFmtId="0" fontId="4" fillId="2" borderId="97" xfId="0" applyFont="1" applyFill="1" applyBorder="1" applyAlignment="1">
      <alignment wrapText="1"/>
    </xf>
    <xf numFmtId="0" fontId="4" fillId="2" borderId="98" xfId="0" applyFont="1" applyFill="1" applyBorder="1" applyAlignment="1">
      <alignment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9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9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2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6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383838"/>
      <color rgb="FFCC99FF"/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1</xdr:row>
          <xdr:rowOff>160020</xdr:rowOff>
        </xdr:from>
        <xdr:to>
          <xdr:col>5</xdr:col>
          <xdr:colOff>350520</xdr:colOff>
          <xdr:row>2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640080</xdr:colOff>
          <xdr:row>1</xdr:row>
          <xdr:rowOff>152400</xdr:rowOff>
        </xdr:from>
        <xdr:to>
          <xdr:col>5</xdr:col>
          <xdr:colOff>861060</xdr:colOff>
          <xdr:row>2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</xdr:col>
      <xdr:colOff>518160</xdr:colOff>
      <xdr:row>85</xdr:row>
      <xdr:rowOff>15240</xdr:rowOff>
    </xdr:from>
    <xdr:to>
      <xdr:col>6</xdr:col>
      <xdr:colOff>1264920</xdr:colOff>
      <xdr:row>93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433060" y="27127200"/>
          <a:ext cx="2072640" cy="1653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For Example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Pastor's age 52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191.20</a:t>
          </a:r>
          <a:r>
            <a:rPr lang="en-US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Spouse's age 50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Yearly premium      </a:t>
          </a:r>
          <a:r>
            <a:rPr lang="en-US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18.28</a:t>
          </a:r>
          <a:r>
            <a:rPr lang="en-US" u="sng"/>
            <a:t>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annual premium  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202.21   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/>
            <a:t> </a:t>
          </a:r>
          <a:r>
            <a:rPr lang="en-US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reflected on line 10 </a:t>
          </a:r>
          <a:r>
            <a:rPr lang="en-US"/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47"/>
  <sheetViews>
    <sheetView tabSelected="1" zoomScaleNormal="100" workbookViewId="0">
      <selection activeCell="C14" sqref="C14"/>
    </sheetView>
  </sheetViews>
  <sheetFormatPr defaultColWidth="8.88671875" defaultRowHeight="14.4" x14ac:dyDescent="0.3"/>
  <cols>
    <col min="1" max="1" width="13.77734375" customWidth="1"/>
    <col min="2" max="2" width="11.33203125" customWidth="1"/>
    <col min="3" max="3" width="12.5546875" style="1" customWidth="1"/>
    <col min="4" max="4" width="29.77734375" customWidth="1"/>
    <col min="5" max="5" width="14.44140625" customWidth="1"/>
    <col min="6" max="6" width="14.6640625" customWidth="1"/>
    <col min="7" max="7" width="13.109375" customWidth="1"/>
    <col min="8" max="8" width="9.109375" customWidth="1"/>
    <col min="9" max="9" width="9" customWidth="1"/>
    <col min="10" max="10" width="8.88671875" customWidth="1"/>
  </cols>
  <sheetData>
    <row r="1" spans="1:8" ht="31.2" customHeight="1" x14ac:dyDescent="0.35">
      <c r="A1" s="272" t="s">
        <v>0</v>
      </c>
      <c r="B1" s="272"/>
      <c r="C1" s="285"/>
      <c r="D1" s="285"/>
      <c r="E1" s="118" t="s">
        <v>1</v>
      </c>
      <c r="F1" s="278"/>
      <c r="G1" s="278"/>
    </row>
    <row r="2" spans="1:8" s="8" customFormat="1" ht="27.6" customHeight="1" x14ac:dyDescent="0.3">
      <c r="A2" s="290" t="s">
        <v>19</v>
      </c>
      <c r="B2" s="290"/>
      <c r="C2" s="290"/>
      <c r="D2" s="110"/>
      <c r="E2" s="113" t="s">
        <v>78</v>
      </c>
      <c r="F2" s="114"/>
      <c r="G2" s="113" t="s">
        <v>43</v>
      </c>
      <c r="H2" s="111"/>
    </row>
    <row r="3" spans="1:8" ht="29.4" customHeight="1" x14ac:dyDescent="0.3">
      <c r="A3" s="115" t="s">
        <v>79</v>
      </c>
      <c r="B3" s="115"/>
      <c r="C3" s="115"/>
      <c r="D3" s="119"/>
      <c r="E3" s="116" t="s">
        <v>60</v>
      </c>
      <c r="F3" s="141"/>
      <c r="G3" s="142"/>
    </row>
    <row r="4" spans="1:8" ht="16.95" customHeight="1" thickBot="1" x14ac:dyDescent="0.35">
      <c r="A4" s="112"/>
      <c r="B4" s="112"/>
      <c r="C4" s="112"/>
      <c r="D4" s="117"/>
      <c r="E4" s="117"/>
      <c r="F4" s="116"/>
      <c r="G4" s="109"/>
    </row>
    <row r="5" spans="1:8" ht="42" customHeight="1" thickBot="1" x14ac:dyDescent="0.35">
      <c r="A5" s="273" t="s">
        <v>77</v>
      </c>
      <c r="B5" s="274"/>
      <c r="C5" s="274"/>
      <c r="D5" s="274"/>
      <c r="E5" s="274"/>
      <c r="F5" s="274"/>
      <c r="G5" s="275"/>
    </row>
    <row r="6" spans="1:8" ht="10.199999999999999" customHeight="1" thickBot="1" x14ac:dyDescent="0.35">
      <c r="A6" s="27"/>
      <c r="B6" s="27"/>
      <c r="C6" s="27"/>
      <c r="D6" s="27"/>
      <c r="E6" s="28"/>
      <c r="F6" s="28"/>
      <c r="G6" s="28"/>
    </row>
    <row r="7" spans="1:8" ht="19.95" customHeight="1" thickTop="1" x14ac:dyDescent="0.3">
      <c r="A7" s="286" t="s">
        <v>10</v>
      </c>
      <c r="B7" s="65" t="str">
        <f>IF(OR(C7="Y",C7="N"),"OK","Y or N")</f>
        <v>Y or N</v>
      </c>
      <c r="C7" s="56"/>
      <c r="D7" s="279" t="s">
        <v>20</v>
      </c>
      <c r="E7" s="280"/>
      <c r="F7" s="280"/>
      <c r="G7" s="281"/>
    </row>
    <row r="8" spans="1:8" ht="24.6" customHeight="1" thickBot="1" x14ac:dyDescent="0.35">
      <c r="A8" s="287"/>
      <c r="B8" s="25" t="str">
        <f>IF(AND(C7="N",C8=0),"REVIEW","OK")</f>
        <v>OK</v>
      </c>
      <c r="C8" s="104"/>
      <c r="D8" s="282" t="s">
        <v>21</v>
      </c>
      <c r="E8" s="283"/>
      <c r="F8" s="283"/>
      <c r="G8" s="284"/>
    </row>
    <row r="9" spans="1:8" ht="9" customHeight="1" thickTop="1" thickBot="1" x14ac:dyDescent="0.35">
      <c r="A9" s="143"/>
      <c r="B9" s="39"/>
      <c r="C9" s="144"/>
      <c r="D9" s="145"/>
      <c r="E9" s="146"/>
      <c r="F9" s="146"/>
      <c r="G9" s="146"/>
    </row>
    <row r="10" spans="1:8" ht="20.399999999999999" customHeight="1" x14ac:dyDescent="0.3">
      <c r="A10" s="288" t="s">
        <v>14</v>
      </c>
      <c r="B10" s="152">
        <v>1</v>
      </c>
      <c r="C10" s="153"/>
      <c r="D10" s="276" t="s">
        <v>9</v>
      </c>
      <c r="E10" s="276"/>
      <c r="F10" s="276"/>
      <c r="G10" s="277"/>
    </row>
    <row r="11" spans="1:8" ht="27" customHeight="1" x14ac:dyDescent="0.3">
      <c r="A11" s="289"/>
      <c r="B11" s="2">
        <v>2</v>
      </c>
      <c r="C11" s="16"/>
      <c r="D11" s="291" t="s">
        <v>31</v>
      </c>
      <c r="E11" s="291"/>
      <c r="F11" s="291"/>
      <c r="G11" s="292"/>
    </row>
    <row r="12" spans="1:8" ht="27" customHeight="1" thickBot="1" x14ac:dyDescent="0.35">
      <c r="A12" s="289"/>
      <c r="B12" s="156"/>
      <c r="C12" s="149"/>
      <c r="D12" s="298" t="s">
        <v>97</v>
      </c>
      <c r="E12" s="298"/>
      <c r="F12" s="298"/>
      <c r="G12" s="299"/>
      <c r="H12" s="148"/>
    </row>
    <row r="13" spans="1:8" ht="27" customHeight="1" x14ac:dyDescent="0.3">
      <c r="A13" s="289"/>
      <c r="B13" s="156"/>
      <c r="C13" s="16"/>
      <c r="D13" s="300" t="s">
        <v>22</v>
      </c>
      <c r="E13" s="301"/>
      <c r="F13" s="301"/>
      <c r="G13" s="302"/>
    </row>
    <row r="14" spans="1:8" ht="17.399999999999999" customHeight="1" x14ac:dyDescent="0.3">
      <c r="A14" s="289"/>
      <c r="B14" s="156"/>
      <c r="C14" s="16"/>
      <c r="D14" s="303" t="s">
        <v>23</v>
      </c>
      <c r="E14" s="304"/>
      <c r="F14" s="304"/>
      <c r="G14" s="305"/>
    </row>
    <row r="15" spans="1:8" ht="16.2" customHeight="1" x14ac:dyDescent="0.3">
      <c r="A15" s="289"/>
      <c r="B15" s="156"/>
      <c r="C15" s="16"/>
      <c r="D15" s="180" t="s">
        <v>28</v>
      </c>
      <c r="E15" s="181"/>
      <c r="F15" s="181"/>
      <c r="G15" s="182"/>
    </row>
    <row r="16" spans="1:8" ht="27" customHeight="1" x14ac:dyDescent="0.3">
      <c r="A16" s="289"/>
      <c r="B16" s="156"/>
      <c r="C16" s="16"/>
      <c r="D16" s="206" t="s">
        <v>24</v>
      </c>
      <c r="E16" s="207"/>
      <c r="F16" s="207"/>
      <c r="G16" s="208"/>
    </row>
    <row r="17" spans="1:14" ht="27" customHeight="1" x14ac:dyDescent="0.3">
      <c r="A17" s="289"/>
      <c r="B17" s="157"/>
      <c r="C17" s="150"/>
      <c r="D17" s="15" t="s">
        <v>59</v>
      </c>
      <c r="E17" s="151"/>
      <c r="F17" s="151"/>
      <c r="G17" s="154"/>
    </row>
    <row r="18" spans="1:14" ht="33.6" customHeight="1" x14ac:dyDescent="0.3">
      <c r="A18" s="218"/>
      <c r="B18" s="147">
        <v>3</v>
      </c>
      <c r="C18" s="160">
        <f>SUM(C13:C17)</f>
        <v>0</v>
      </c>
      <c r="D18" s="293" t="s">
        <v>98</v>
      </c>
      <c r="E18" s="294"/>
      <c r="F18" s="294"/>
      <c r="G18" s="295"/>
      <c r="N18" s="17"/>
    </row>
    <row r="19" spans="1:14" ht="24" customHeight="1" thickBot="1" x14ac:dyDescent="0.35">
      <c r="A19" s="219"/>
      <c r="B19" s="155">
        <v>4</v>
      </c>
      <c r="C19" s="161">
        <f>C18+C11+C10</f>
        <v>0</v>
      </c>
      <c r="D19" s="296" t="s">
        <v>6</v>
      </c>
      <c r="E19" s="296"/>
      <c r="F19" s="296"/>
      <c r="G19" s="297"/>
    </row>
    <row r="20" spans="1:14" ht="12" customHeight="1" thickBot="1" x14ac:dyDescent="0.35">
      <c r="A20" s="7"/>
      <c r="B20" s="39"/>
      <c r="C20" s="92"/>
      <c r="D20" s="106"/>
      <c r="E20" s="5"/>
      <c r="F20" s="5"/>
      <c r="G20" s="5"/>
    </row>
    <row r="21" spans="1:14" ht="41.4" customHeight="1" thickBot="1" x14ac:dyDescent="0.35">
      <c r="A21" s="217" t="s">
        <v>17</v>
      </c>
      <c r="B21" s="166"/>
      <c r="C21" s="167"/>
      <c r="D21" s="209" t="s">
        <v>99</v>
      </c>
      <c r="E21" s="209"/>
      <c r="F21" s="209"/>
      <c r="G21" s="210"/>
      <c r="H21" s="37"/>
    </row>
    <row r="22" spans="1:14" ht="44.4" customHeight="1" x14ac:dyDescent="0.3">
      <c r="A22" s="218"/>
      <c r="B22" s="162"/>
      <c r="C22" s="164"/>
      <c r="D22" s="211" t="s">
        <v>25</v>
      </c>
      <c r="E22" s="212"/>
      <c r="F22" s="212"/>
      <c r="G22" s="213"/>
      <c r="H22" s="37"/>
    </row>
    <row r="23" spans="1:14" ht="41.4" customHeight="1" x14ac:dyDescent="0.3">
      <c r="A23" s="218"/>
      <c r="B23" s="162"/>
      <c r="C23" s="164"/>
      <c r="D23" s="214" t="s">
        <v>26</v>
      </c>
      <c r="E23" s="215"/>
      <c r="F23" s="215"/>
      <c r="G23" s="216"/>
      <c r="H23" s="37"/>
    </row>
    <row r="24" spans="1:14" ht="34.200000000000003" customHeight="1" x14ac:dyDescent="0.3">
      <c r="A24" s="218"/>
      <c r="B24" s="162"/>
      <c r="C24" s="165"/>
      <c r="D24" s="200" t="s">
        <v>29</v>
      </c>
      <c r="E24" s="201"/>
      <c r="F24" s="201"/>
      <c r="G24" s="202"/>
    </row>
    <row r="25" spans="1:14" ht="17.399999999999999" customHeight="1" x14ac:dyDescent="0.3">
      <c r="A25" s="218"/>
      <c r="B25" s="162"/>
      <c r="C25" s="165"/>
      <c r="D25" s="203" t="s">
        <v>27</v>
      </c>
      <c r="E25" s="204"/>
      <c r="F25" s="204"/>
      <c r="G25" s="205"/>
    </row>
    <row r="26" spans="1:14" ht="25.95" customHeight="1" x14ac:dyDescent="0.3">
      <c r="A26" s="218"/>
      <c r="B26" s="162"/>
      <c r="C26" s="165"/>
      <c r="D26" s="137" t="s">
        <v>85</v>
      </c>
      <c r="E26" s="159"/>
      <c r="F26" s="159"/>
      <c r="G26" s="168"/>
    </row>
    <row r="27" spans="1:14" ht="25.95" customHeight="1" x14ac:dyDescent="0.3">
      <c r="A27" s="218"/>
      <c r="B27" s="162"/>
      <c r="C27" s="165"/>
      <c r="D27" s="203" t="s">
        <v>30</v>
      </c>
      <c r="E27" s="204"/>
      <c r="F27" s="204"/>
      <c r="G27" s="205"/>
    </row>
    <row r="28" spans="1:14" ht="25.95" customHeight="1" x14ac:dyDescent="0.3">
      <c r="A28" s="218"/>
      <c r="B28" s="2">
        <v>5</v>
      </c>
      <c r="C28" s="163">
        <f>SUM(C22:C27)</f>
        <v>0</v>
      </c>
      <c r="D28" s="242" t="s">
        <v>100</v>
      </c>
      <c r="E28" s="242"/>
      <c r="F28" s="242"/>
      <c r="G28" s="243"/>
    </row>
    <row r="29" spans="1:14" ht="29.4" customHeight="1" thickBot="1" x14ac:dyDescent="0.35">
      <c r="A29" s="219"/>
      <c r="B29" s="155">
        <v>6</v>
      </c>
      <c r="C29" s="169">
        <f>SUM(C19,C28)</f>
        <v>0</v>
      </c>
      <c r="D29" s="240" t="s">
        <v>16</v>
      </c>
      <c r="E29" s="240"/>
      <c r="F29" s="240"/>
      <c r="G29" s="241"/>
    </row>
    <row r="30" spans="1:14" ht="14.4" customHeight="1" thickBot="1" x14ac:dyDescent="0.35">
      <c r="A30" s="18"/>
      <c r="B30" s="158"/>
      <c r="C30" s="11"/>
      <c r="D30" s="7"/>
      <c r="E30" s="7"/>
      <c r="F30" s="7"/>
      <c r="G30" s="7"/>
    </row>
    <row r="31" spans="1:14" ht="19.350000000000001" customHeight="1" thickTop="1" x14ac:dyDescent="0.3">
      <c r="A31" s="26"/>
      <c r="B31" s="220">
        <v>7</v>
      </c>
      <c r="C31" s="226" t="str">
        <f>IF(AND(D32="X",D33&lt;&gt;"X",D34&lt;&gt;"X"),11844,IF(AND(D32&lt;&gt;"X",D33="X",D34&lt;&gt;"X"),22512,IF(AND(D32&lt;&gt;"X",D33&lt;&gt;"X",D34="X"),30804,"$0.00")))</f>
        <v>$0.00</v>
      </c>
      <c r="D31" s="246" t="s">
        <v>36</v>
      </c>
      <c r="E31" s="247"/>
      <c r="F31" s="247"/>
      <c r="G31" s="248"/>
    </row>
    <row r="32" spans="1:14" ht="24.6" customHeight="1" x14ac:dyDescent="0.3">
      <c r="A32" s="30"/>
      <c r="B32" s="221"/>
      <c r="C32" s="227"/>
      <c r="D32" s="66"/>
      <c r="E32" s="244" t="s">
        <v>69</v>
      </c>
      <c r="F32" s="244"/>
      <c r="G32" s="245"/>
    </row>
    <row r="33" spans="1:7" ht="16.2" customHeight="1" x14ac:dyDescent="0.3">
      <c r="A33" s="30"/>
      <c r="B33" s="221"/>
      <c r="C33" s="227"/>
      <c r="D33" s="67"/>
      <c r="E33" s="10" t="s">
        <v>70</v>
      </c>
      <c r="F33" s="37"/>
      <c r="G33" s="31"/>
    </row>
    <row r="34" spans="1:7" ht="16.2" customHeight="1" x14ac:dyDescent="0.3">
      <c r="A34" s="30"/>
      <c r="B34" s="222"/>
      <c r="C34" s="228"/>
      <c r="D34" s="67"/>
      <c r="E34" s="58" t="s">
        <v>71</v>
      </c>
      <c r="F34" s="57"/>
      <c r="G34" s="32"/>
    </row>
    <row r="35" spans="1:7" ht="32.1" customHeight="1" x14ac:dyDescent="0.3">
      <c r="A35" s="229" t="s">
        <v>15</v>
      </c>
      <c r="B35" s="22">
        <v>8</v>
      </c>
      <c r="C35" s="230">
        <f>IF(C7="Y",E36,G36)</f>
        <v>0</v>
      </c>
      <c r="D35" s="232" t="s">
        <v>83</v>
      </c>
      <c r="E35" s="233"/>
      <c r="F35" s="233"/>
      <c r="G35" s="234"/>
    </row>
    <row r="36" spans="1:7" ht="21.75" customHeight="1" x14ac:dyDescent="0.3">
      <c r="A36" s="229"/>
      <c r="B36" s="23"/>
      <c r="C36" s="231"/>
      <c r="D36" s="20" t="s">
        <v>7</v>
      </c>
      <c r="E36" s="19">
        <f>C19*1.35*0.03</f>
        <v>0</v>
      </c>
      <c r="F36" s="20" t="s">
        <v>8</v>
      </c>
      <c r="G36" s="33">
        <f>(C8+C19)*0.03</f>
        <v>0</v>
      </c>
    </row>
    <row r="37" spans="1:7" ht="27" customHeight="1" x14ac:dyDescent="0.3">
      <c r="A37" s="34"/>
      <c r="B37" s="24">
        <v>9</v>
      </c>
      <c r="C37" s="131">
        <f>C62</f>
        <v>1800</v>
      </c>
      <c r="D37" s="267" t="s">
        <v>76</v>
      </c>
      <c r="E37" s="268"/>
      <c r="F37" s="268"/>
      <c r="G37" s="269"/>
    </row>
    <row r="38" spans="1:7" ht="31.95" customHeight="1" thickBot="1" x14ac:dyDescent="0.35">
      <c r="A38" s="35"/>
      <c r="B38" s="36">
        <v>10</v>
      </c>
      <c r="C38" s="133">
        <f>E94</f>
        <v>0</v>
      </c>
      <c r="D38" s="263" t="s">
        <v>42</v>
      </c>
      <c r="E38" s="264"/>
      <c r="F38" s="264"/>
      <c r="G38" s="265"/>
    </row>
    <row r="39" spans="1:7" ht="10.199999999999999" customHeight="1" thickTop="1" thickBot="1" x14ac:dyDescent="0.35">
      <c r="A39" s="39"/>
      <c r="B39" s="44"/>
      <c r="C39" s="45"/>
      <c r="D39" s="18"/>
      <c r="E39" s="18"/>
      <c r="F39" s="18"/>
      <c r="G39" s="29"/>
    </row>
    <row r="40" spans="1:7" ht="44.25" customHeight="1" thickTop="1" x14ac:dyDescent="0.3">
      <c r="A40" s="183" t="s">
        <v>11</v>
      </c>
      <c r="B40" s="185">
        <v>11</v>
      </c>
      <c r="C40" s="198">
        <f>SUM(C38+C37+C35+C31+C29+C8)</f>
        <v>1800</v>
      </c>
      <c r="D40" s="192" t="s">
        <v>68</v>
      </c>
      <c r="E40" s="193"/>
      <c r="F40" s="193"/>
      <c r="G40" s="194"/>
    </row>
    <row r="41" spans="1:7" ht="14.1" customHeight="1" thickBot="1" x14ac:dyDescent="0.35">
      <c r="A41" s="184"/>
      <c r="B41" s="186"/>
      <c r="C41" s="199"/>
      <c r="D41" s="195"/>
      <c r="E41" s="196"/>
      <c r="F41" s="196"/>
      <c r="G41" s="197"/>
    </row>
    <row r="42" spans="1:7" ht="7.2" customHeight="1" thickTop="1" thickBot="1" x14ac:dyDescent="0.35">
      <c r="A42" s="38"/>
      <c r="B42" s="39"/>
      <c r="C42" s="40"/>
      <c r="D42" s="41"/>
      <c r="E42" s="41"/>
      <c r="F42" s="41"/>
      <c r="G42" s="41"/>
    </row>
    <row r="43" spans="1:7" ht="57.6" customHeight="1" thickTop="1" thickBot="1" x14ac:dyDescent="0.35">
      <c r="A43" s="42" t="s">
        <v>18</v>
      </c>
      <c r="B43" s="51">
        <v>12</v>
      </c>
      <c r="C43" s="50"/>
      <c r="D43" s="189" t="s">
        <v>58</v>
      </c>
      <c r="E43" s="190"/>
      <c r="F43" s="190"/>
      <c r="G43" s="191"/>
    </row>
    <row r="44" spans="1:7" ht="12.6" customHeight="1" thickTop="1" x14ac:dyDescent="0.3">
      <c r="A44" s="7"/>
      <c r="B44" s="7"/>
      <c r="C44" s="11"/>
      <c r="D44" s="7"/>
      <c r="E44" s="7"/>
      <c r="F44" s="7"/>
      <c r="G44" s="7"/>
    </row>
    <row r="45" spans="1:7" ht="13.8" customHeight="1" x14ac:dyDescent="0.3">
      <c r="A45" s="187"/>
      <c r="B45" s="187"/>
      <c r="C45" s="266"/>
      <c r="D45" s="187"/>
      <c r="F45" s="187"/>
      <c r="G45" s="187"/>
    </row>
    <row r="46" spans="1:7" ht="10.8" hidden="1" customHeight="1" x14ac:dyDescent="0.3">
      <c r="A46" s="3"/>
      <c r="B46" s="3"/>
      <c r="C46" s="4"/>
      <c r="D46" s="5"/>
      <c r="E46" s="6"/>
      <c r="F46" s="7"/>
      <c r="G46" s="7"/>
    </row>
    <row r="47" spans="1:7" ht="24" customHeight="1" x14ac:dyDescent="0.4">
      <c r="A47" s="188"/>
      <c r="B47" s="188"/>
      <c r="C47" s="188"/>
      <c r="D47" s="188"/>
      <c r="E47" s="188"/>
      <c r="F47" s="188"/>
      <c r="G47" s="188"/>
    </row>
    <row r="48" spans="1:7" ht="19.350000000000001" customHeight="1" x14ac:dyDescent="0.4">
      <c r="A48" s="188"/>
      <c r="B48" s="188"/>
      <c r="C48" s="188"/>
      <c r="D48" s="188"/>
      <c r="E48" s="188"/>
      <c r="F48" s="188"/>
      <c r="G48" s="188"/>
    </row>
    <row r="49" spans="1:10" ht="30" customHeight="1" x14ac:dyDescent="0.3">
      <c r="B49" s="105"/>
      <c r="C49" s="134"/>
      <c r="D49" s="106"/>
      <c r="E49" s="106"/>
      <c r="F49" s="106"/>
      <c r="G49" s="106"/>
    </row>
    <row r="50" spans="1:10" ht="30" customHeight="1" thickBot="1" x14ac:dyDescent="0.35">
      <c r="B50" s="105"/>
      <c r="C50" s="134"/>
      <c r="D50" s="106"/>
      <c r="E50" s="106"/>
      <c r="F50" s="106"/>
      <c r="G50" s="106"/>
    </row>
    <row r="51" spans="1:10" ht="25.5" customHeight="1" thickBot="1" x14ac:dyDescent="0.4">
      <c r="A51" s="108" t="s">
        <v>75</v>
      </c>
      <c r="B51" s="237" t="s">
        <v>101</v>
      </c>
      <c r="C51" s="238"/>
      <c r="D51" s="238"/>
      <c r="E51" s="239"/>
      <c r="F51" s="135"/>
      <c r="G51" s="135"/>
    </row>
    <row r="52" spans="1:10" ht="22.2" customHeight="1" x14ac:dyDescent="0.3">
      <c r="A52" s="7"/>
      <c r="B52" s="7"/>
      <c r="C52" s="11"/>
      <c r="D52" s="7"/>
      <c r="E52" s="7"/>
      <c r="F52" s="7"/>
      <c r="G52" s="7"/>
    </row>
    <row r="53" spans="1:10" ht="15" customHeight="1" thickBot="1" x14ac:dyDescent="0.4">
      <c r="A53" s="235" t="s">
        <v>0</v>
      </c>
      <c r="B53" s="235"/>
      <c r="C53" s="262">
        <f>C1</f>
        <v>0</v>
      </c>
      <c r="D53" s="262"/>
      <c r="E53" s="43" t="s">
        <v>1</v>
      </c>
      <c r="F53" s="59">
        <f>F1</f>
        <v>0</v>
      </c>
      <c r="G53" s="59"/>
    </row>
    <row r="54" spans="1:10" ht="15" customHeight="1" x14ac:dyDescent="0.3">
      <c r="A54" s="7"/>
      <c r="B54" s="7"/>
      <c r="C54" s="11"/>
      <c r="D54" s="7"/>
      <c r="E54" s="7"/>
      <c r="F54" s="7"/>
      <c r="G54" s="7"/>
    </row>
    <row r="55" spans="1:10" ht="15" customHeight="1" x14ac:dyDescent="0.3">
      <c r="A55" s="236"/>
      <c r="B55" s="93"/>
      <c r="C55" s="102">
        <f>IF(C7="Y",(C19*0.35),C8)</f>
        <v>0</v>
      </c>
      <c r="D55" s="270" t="s">
        <v>62</v>
      </c>
      <c r="E55" s="271"/>
      <c r="F55" s="271"/>
      <c r="G55" s="60"/>
    </row>
    <row r="56" spans="1:10" ht="15" customHeight="1" x14ac:dyDescent="0.3">
      <c r="A56" s="236"/>
      <c r="B56" s="94"/>
      <c r="C56" s="102">
        <f>C19+C55</f>
        <v>0</v>
      </c>
      <c r="D56" s="260" t="s">
        <v>63</v>
      </c>
      <c r="E56" s="261"/>
      <c r="F56" s="261"/>
      <c r="G56" s="60"/>
    </row>
    <row r="57" spans="1:10" ht="15" customHeight="1" thickBot="1" x14ac:dyDescent="0.35">
      <c r="A57" s="7"/>
      <c r="B57" s="61"/>
      <c r="C57" s="62"/>
      <c r="D57" s="62"/>
      <c r="E57" s="62"/>
      <c r="F57" s="62"/>
      <c r="G57" s="63"/>
    </row>
    <row r="58" spans="1:10" ht="15" customHeight="1" x14ac:dyDescent="0.3">
      <c r="A58" s="7"/>
      <c r="B58" s="99" t="s">
        <v>32</v>
      </c>
      <c r="C58" s="100"/>
      <c r="D58" s="255" t="s">
        <v>65</v>
      </c>
      <c r="E58" s="256"/>
      <c r="F58" s="256"/>
      <c r="G58" s="64"/>
    </row>
    <row r="59" spans="1:10" ht="15" customHeight="1" x14ac:dyDescent="0.3">
      <c r="A59" s="7"/>
      <c r="B59" s="95"/>
      <c r="C59" s="101">
        <f>150*12</f>
        <v>1800</v>
      </c>
      <c r="D59" s="96" t="s">
        <v>66</v>
      </c>
      <c r="E59" s="97"/>
      <c r="F59" s="97"/>
      <c r="G59" s="98"/>
    </row>
    <row r="60" spans="1:10" ht="15" customHeight="1" x14ac:dyDescent="0.3">
      <c r="A60" s="7"/>
      <c r="B60" s="95"/>
      <c r="C60" s="101">
        <f>C56*0.03</f>
        <v>0</v>
      </c>
      <c r="D60" s="96" t="s">
        <v>64</v>
      </c>
      <c r="E60" s="97"/>
      <c r="F60" s="97"/>
      <c r="G60" s="98"/>
      <c r="J60" s="53"/>
    </row>
    <row r="61" spans="1:10" ht="16.8" customHeight="1" x14ac:dyDescent="0.3">
      <c r="A61" s="7"/>
      <c r="B61" s="95"/>
      <c r="C61" s="130">
        <f>C70</f>
        <v>0</v>
      </c>
      <c r="D61" s="257" t="s">
        <v>73</v>
      </c>
      <c r="E61" s="258"/>
      <c r="F61" s="258"/>
      <c r="G61" s="259"/>
    </row>
    <row r="62" spans="1:10" ht="15" customHeight="1" x14ac:dyDescent="0.3">
      <c r="A62" s="7"/>
      <c r="B62" s="91"/>
      <c r="C62" s="103">
        <f>SUM(C59:C61)</f>
        <v>1800</v>
      </c>
      <c r="D62" s="257" t="s">
        <v>67</v>
      </c>
      <c r="E62" s="258"/>
      <c r="F62" s="258"/>
      <c r="G62" s="98"/>
    </row>
    <row r="63" spans="1:10" ht="15" customHeight="1" x14ac:dyDescent="0.3">
      <c r="B63" s="127"/>
      <c r="C63" s="128"/>
      <c r="D63" s="128"/>
      <c r="E63" s="128"/>
      <c r="F63" s="128"/>
      <c r="G63" s="129"/>
    </row>
    <row r="64" spans="1:10" ht="15" customHeight="1" x14ac:dyDescent="0.3">
      <c r="A64" s="7"/>
      <c r="B64" s="61"/>
      <c r="C64" s="72"/>
      <c r="D64" s="62"/>
      <c r="E64" s="62"/>
      <c r="F64" s="62"/>
      <c r="G64" s="63"/>
    </row>
    <row r="65" spans="1:7" ht="99" customHeight="1" thickBot="1" x14ac:dyDescent="0.35">
      <c r="A65" s="7"/>
      <c r="B65" s="177" t="s">
        <v>33</v>
      </c>
      <c r="C65" s="249" t="s">
        <v>80</v>
      </c>
      <c r="D65" s="251" t="s">
        <v>82</v>
      </c>
      <c r="E65" s="252"/>
      <c r="F65" s="253"/>
      <c r="G65" s="254"/>
    </row>
    <row r="66" spans="1:7" ht="14.4" customHeight="1" thickBot="1" x14ac:dyDescent="0.35">
      <c r="A66" s="7"/>
      <c r="B66" s="178"/>
      <c r="C66" s="250"/>
      <c r="D66" s="107"/>
      <c r="E66" s="123" t="s">
        <v>7</v>
      </c>
      <c r="F66" s="75"/>
      <c r="G66" s="124" t="s">
        <v>8</v>
      </c>
    </row>
    <row r="67" spans="1:7" ht="28.2" customHeight="1" thickTop="1" x14ac:dyDescent="0.3">
      <c r="A67" s="7"/>
      <c r="B67" s="178"/>
      <c r="C67" s="250"/>
      <c r="D67" s="90" t="s">
        <v>44</v>
      </c>
      <c r="E67" s="74">
        <f>C19*1.35*0.04</f>
        <v>0</v>
      </c>
      <c r="F67" s="77" t="s">
        <v>46</v>
      </c>
      <c r="G67" s="125">
        <f>(C8+C19)*0.04</f>
        <v>0</v>
      </c>
    </row>
    <row r="68" spans="1:7" ht="15" customHeight="1" thickBot="1" x14ac:dyDescent="0.35">
      <c r="A68" s="7"/>
      <c r="B68" s="178"/>
      <c r="C68" s="171"/>
      <c r="D68" s="89" t="s">
        <v>45</v>
      </c>
      <c r="E68" s="124" t="s">
        <v>7</v>
      </c>
      <c r="F68" s="73"/>
      <c r="G68" s="126" t="s">
        <v>8</v>
      </c>
    </row>
    <row r="69" spans="1:7" ht="17.399999999999999" customHeight="1" thickTop="1" x14ac:dyDescent="0.3">
      <c r="A69" s="7"/>
      <c r="B69" s="178"/>
      <c r="C69" s="172"/>
      <c r="D69" s="76"/>
      <c r="E69" s="120">
        <f>C19*1.35*D69</f>
        <v>0</v>
      </c>
      <c r="F69" s="77" t="s">
        <v>46</v>
      </c>
      <c r="G69" s="122">
        <f>(C8+C19)*D69</f>
        <v>0</v>
      </c>
    </row>
    <row r="70" spans="1:7" ht="58.2" customHeight="1" x14ac:dyDescent="0.3">
      <c r="A70" s="7"/>
      <c r="B70" s="179"/>
      <c r="C70" s="121"/>
      <c r="D70" s="223" t="s">
        <v>74</v>
      </c>
      <c r="E70" s="224"/>
      <c r="F70" s="224"/>
      <c r="G70" s="225"/>
    </row>
    <row r="71" spans="1:7" ht="55.2" customHeight="1" thickBot="1" x14ac:dyDescent="0.35">
      <c r="A71" s="7"/>
      <c r="B71" s="49" t="s">
        <v>34</v>
      </c>
      <c r="C71" s="55"/>
      <c r="D71" s="174" t="s">
        <v>84</v>
      </c>
      <c r="E71" s="175"/>
      <c r="F71" s="175"/>
      <c r="G71" s="176"/>
    </row>
    <row r="72" spans="1:7" ht="28.8" customHeight="1" thickTop="1" x14ac:dyDescent="0.3">
      <c r="A72" s="170" t="s">
        <v>81</v>
      </c>
      <c r="B72" s="170"/>
      <c r="C72" s="170"/>
      <c r="D72" s="170"/>
      <c r="E72" s="170"/>
      <c r="F72" s="170"/>
      <c r="G72" s="170"/>
    </row>
    <row r="73" spans="1:7" ht="29.4" customHeight="1" thickBot="1" x14ac:dyDescent="0.35">
      <c r="A73" s="173" t="s">
        <v>2</v>
      </c>
      <c r="B73" s="173"/>
      <c r="C73" s="313"/>
      <c r="D73" s="313"/>
      <c r="E73" s="7"/>
      <c r="F73" s="12" t="s">
        <v>3</v>
      </c>
      <c r="G73" s="48"/>
    </row>
    <row r="74" spans="1:7" ht="27.6" customHeight="1" thickBot="1" x14ac:dyDescent="0.35">
      <c r="A74" s="173" t="s">
        <v>4</v>
      </c>
      <c r="B74" s="173"/>
      <c r="C74" s="312"/>
      <c r="D74" s="312"/>
      <c r="E74" s="10" t="s">
        <v>12</v>
      </c>
      <c r="F74" s="12" t="s">
        <v>3</v>
      </c>
      <c r="G74" s="13"/>
    </row>
    <row r="75" spans="1:7" ht="25.2" customHeight="1" thickBot="1" x14ac:dyDescent="0.35">
      <c r="A75" s="173" t="s">
        <v>13</v>
      </c>
      <c r="B75" s="173"/>
      <c r="C75" s="312"/>
      <c r="D75" s="312"/>
      <c r="E75" s="10" t="s">
        <v>12</v>
      </c>
      <c r="F75" s="12" t="s">
        <v>3</v>
      </c>
      <c r="G75" s="13"/>
    </row>
    <row r="76" spans="1:7" ht="26.4" customHeight="1" thickBot="1" x14ac:dyDescent="0.35">
      <c r="A76" s="173" t="s">
        <v>5</v>
      </c>
      <c r="B76" s="173"/>
      <c r="C76" s="46"/>
      <c r="D76" s="46"/>
      <c r="E76" s="7"/>
      <c r="F76" s="12" t="s">
        <v>3</v>
      </c>
      <c r="G76" s="14"/>
    </row>
    <row r="77" spans="1:7" ht="15" customHeight="1" thickBot="1" x14ac:dyDescent="0.35">
      <c r="A77" s="12"/>
      <c r="B77" s="12"/>
      <c r="C77" s="46"/>
      <c r="D77" s="46"/>
      <c r="E77" s="7"/>
      <c r="F77" s="12"/>
      <c r="G77" s="9"/>
    </row>
    <row r="78" spans="1:7" ht="34.200000000000003" customHeight="1" thickBot="1" x14ac:dyDescent="0.35">
      <c r="A78" s="314" t="s">
        <v>72</v>
      </c>
      <c r="B78" s="315"/>
      <c r="C78" s="315"/>
      <c r="D78" s="315"/>
      <c r="E78" s="315"/>
      <c r="F78" s="315"/>
      <c r="G78" s="316"/>
    </row>
    <row r="79" spans="1:7" ht="34.200000000000003" customHeight="1" x14ac:dyDescent="0.3">
      <c r="A79" s="136"/>
      <c r="B79" s="136"/>
      <c r="C79" s="136"/>
      <c r="D79" s="136"/>
      <c r="E79" s="136"/>
      <c r="F79" s="136"/>
      <c r="G79" s="136"/>
    </row>
    <row r="80" spans="1:7" ht="18.75" customHeight="1" x14ac:dyDescent="0.3">
      <c r="A80" s="12"/>
      <c r="B80" s="12"/>
      <c r="C80" s="7"/>
      <c r="D80" s="7"/>
      <c r="E80" s="7"/>
      <c r="F80" s="12"/>
      <c r="G80" s="12"/>
    </row>
    <row r="81" spans="1:7" ht="28.5" customHeight="1" x14ac:dyDescent="0.4">
      <c r="A81" s="7"/>
      <c r="B81" s="7"/>
      <c r="C81"/>
      <c r="D81" s="54" t="s">
        <v>57</v>
      </c>
      <c r="E81" s="47"/>
      <c r="F81" s="47"/>
      <c r="G81" s="47"/>
    </row>
    <row r="82" spans="1:7" ht="28.5" customHeight="1" x14ac:dyDescent="0.3">
      <c r="A82" s="52"/>
      <c r="B82" s="52" t="s">
        <v>35</v>
      </c>
      <c r="C82" s="53"/>
      <c r="D82" s="52"/>
      <c r="E82" s="52"/>
      <c r="F82" s="52"/>
      <c r="G82" s="53"/>
    </row>
    <row r="83" spans="1:7" ht="30" customHeight="1" thickBot="1" x14ac:dyDescent="0.35">
      <c r="A83" s="7"/>
      <c r="B83" s="7"/>
      <c r="C83" s="11"/>
      <c r="E83" s="7"/>
      <c r="F83" s="7"/>
      <c r="G83" s="7"/>
    </row>
    <row r="84" spans="1:7" ht="30" customHeight="1" thickBot="1" x14ac:dyDescent="0.35">
      <c r="A84" s="78" t="s">
        <v>61</v>
      </c>
      <c r="B84" s="79" t="s">
        <v>47</v>
      </c>
      <c r="C84" s="80" t="s">
        <v>48</v>
      </c>
      <c r="D84" s="310" t="s">
        <v>37</v>
      </c>
      <c r="E84" s="311"/>
      <c r="F84" s="7"/>
      <c r="G84" s="7"/>
    </row>
    <row r="85" spans="1:7" ht="25.5" customHeight="1" x14ac:dyDescent="0.3">
      <c r="A85" s="81" t="s">
        <v>49</v>
      </c>
      <c r="B85" s="82">
        <v>47.22</v>
      </c>
      <c r="C85" s="81">
        <v>3.63</v>
      </c>
      <c r="D85" s="7"/>
      <c r="E85" s="7"/>
    </row>
    <row r="86" spans="1:7" ht="36.75" customHeight="1" thickBot="1" x14ac:dyDescent="0.35">
      <c r="A86" s="83" t="s">
        <v>50</v>
      </c>
      <c r="B86" s="84">
        <v>50.69</v>
      </c>
      <c r="C86" s="83">
        <v>3.95</v>
      </c>
      <c r="D86" s="7"/>
      <c r="E86" s="7"/>
    </row>
    <row r="87" spans="1:7" ht="16.2" thickBot="1" x14ac:dyDescent="0.35">
      <c r="A87" s="85" t="s">
        <v>51</v>
      </c>
      <c r="B87" s="86">
        <v>57.64</v>
      </c>
      <c r="C87" s="85">
        <v>4.6500000000000004</v>
      </c>
      <c r="D87" s="21" t="s">
        <v>38</v>
      </c>
      <c r="E87" s="68"/>
    </row>
    <row r="88" spans="1:7" ht="15" customHeight="1" thickBot="1" x14ac:dyDescent="0.35">
      <c r="A88" s="83" t="s">
        <v>52</v>
      </c>
      <c r="B88" s="84">
        <v>78.459999999999994</v>
      </c>
      <c r="C88" s="83">
        <v>6.75</v>
      </c>
      <c r="D88" s="92" t="s">
        <v>39</v>
      </c>
      <c r="E88" s="69"/>
    </row>
    <row r="89" spans="1:7" ht="16.5" customHeight="1" x14ac:dyDescent="0.3">
      <c r="A89" s="85" t="s">
        <v>53</v>
      </c>
      <c r="B89" s="86">
        <v>121</v>
      </c>
      <c r="C89" s="85">
        <v>11.01</v>
      </c>
      <c r="D89" s="21"/>
      <c r="E89" s="7"/>
    </row>
    <row r="90" spans="1:7" s="53" customFormat="1" ht="15" customHeight="1" thickBot="1" x14ac:dyDescent="0.35">
      <c r="A90" s="83" t="s">
        <v>54</v>
      </c>
      <c r="B90" s="84">
        <v>191.2</v>
      </c>
      <c r="C90" s="83">
        <v>18.28</v>
      </c>
      <c r="D90" s="21"/>
      <c r="E90" s="7"/>
      <c r="F90"/>
      <c r="G90"/>
    </row>
    <row r="91" spans="1:7" ht="15" customHeight="1" thickBot="1" x14ac:dyDescent="0.35">
      <c r="A91" s="85" t="s">
        <v>55</v>
      </c>
      <c r="B91" s="86">
        <v>283.60000000000002</v>
      </c>
      <c r="C91" s="85">
        <v>27.52</v>
      </c>
      <c r="D91" s="21" t="s">
        <v>40</v>
      </c>
      <c r="E91" s="70"/>
    </row>
    <row r="92" spans="1:7" ht="16.8" customHeight="1" thickBot="1" x14ac:dyDescent="0.35">
      <c r="A92" s="83" t="s">
        <v>56</v>
      </c>
      <c r="B92" s="84">
        <v>431.2</v>
      </c>
      <c r="C92" s="83">
        <v>42.28</v>
      </c>
      <c r="D92" s="21" t="s">
        <v>39</v>
      </c>
      <c r="E92" s="71"/>
    </row>
    <row r="93" spans="1:7" ht="21.6" customHeight="1" thickBot="1" x14ac:dyDescent="0.35">
      <c r="A93" s="85">
        <v>65</v>
      </c>
      <c r="B93" s="86">
        <v>850</v>
      </c>
      <c r="C93" s="85">
        <v>83.76</v>
      </c>
      <c r="D93" s="21"/>
      <c r="E93" s="7"/>
    </row>
    <row r="94" spans="1:7" ht="15" customHeight="1" thickBot="1" x14ac:dyDescent="0.35">
      <c r="A94" s="83">
        <v>66</v>
      </c>
      <c r="B94" s="84">
        <v>889.6</v>
      </c>
      <c r="C94" s="83">
        <v>88.12</v>
      </c>
      <c r="D94" s="21" t="s">
        <v>41</v>
      </c>
      <c r="E94" s="132">
        <f>SUM(E88+E92)</f>
        <v>0</v>
      </c>
    </row>
    <row r="95" spans="1:7" ht="15" customHeight="1" x14ac:dyDescent="0.3">
      <c r="A95" s="85">
        <v>67</v>
      </c>
      <c r="B95" s="86">
        <v>988</v>
      </c>
      <c r="C95" s="85">
        <v>97.96</v>
      </c>
      <c r="D95" s="7"/>
      <c r="E95" s="7"/>
    </row>
    <row r="96" spans="1:7" ht="15" customHeight="1" x14ac:dyDescent="0.3">
      <c r="A96" s="83">
        <v>68</v>
      </c>
      <c r="B96" s="84">
        <v>1094.8</v>
      </c>
      <c r="C96" s="83">
        <v>108.64</v>
      </c>
      <c r="D96" s="7"/>
      <c r="E96" s="7"/>
      <c r="F96" s="7"/>
      <c r="G96" s="7"/>
    </row>
    <row r="97" spans="1:14" ht="15" customHeight="1" x14ac:dyDescent="0.35">
      <c r="A97" s="85">
        <v>69</v>
      </c>
      <c r="B97" s="86">
        <v>1213.2</v>
      </c>
      <c r="C97" s="85">
        <v>120.88</v>
      </c>
      <c r="D97" s="7"/>
      <c r="E97" s="7"/>
      <c r="F97" s="7"/>
      <c r="G97" s="7"/>
      <c r="M97" s="307"/>
      <c r="N97" s="307"/>
    </row>
    <row r="98" spans="1:14" ht="15" customHeight="1" x14ac:dyDescent="0.3">
      <c r="A98" s="83">
        <v>70</v>
      </c>
      <c r="B98" s="84">
        <v>1352.2</v>
      </c>
      <c r="C98" s="83">
        <v>134.38</v>
      </c>
      <c r="D98" s="7"/>
      <c r="E98" s="7"/>
      <c r="F98" s="7"/>
      <c r="G98" s="7"/>
      <c r="M98" s="308"/>
      <c r="N98" s="308"/>
    </row>
    <row r="99" spans="1:14" ht="15" customHeight="1" x14ac:dyDescent="0.3">
      <c r="A99" s="85">
        <v>71</v>
      </c>
      <c r="B99" s="86">
        <v>1502.2</v>
      </c>
      <c r="C99" s="85">
        <v>149.38</v>
      </c>
      <c r="D99" s="7"/>
      <c r="E99" s="7"/>
      <c r="F99" s="7"/>
      <c r="G99" s="7"/>
      <c r="M99" s="309"/>
      <c r="N99" s="309"/>
    </row>
    <row r="100" spans="1:14" ht="15" customHeight="1" thickBot="1" x14ac:dyDescent="0.35">
      <c r="A100" s="87">
        <v>72</v>
      </c>
      <c r="B100" s="88">
        <v>1646.8</v>
      </c>
      <c r="C100" s="87">
        <v>163.84</v>
      </c>
      <c r="D100" s="7"/>
      <c r="E100" s="7"/>
      <c r="F100" s="7"/>
      <c r="G100" s="7"/>
      <c r="M100" s="309"/>
      <c r="N100" s="309"/>
    </row>
    <row r="101" spans="1:14" ht="15" customHeight="1" thickBot="1" x14ac:dyDescent="0.35">
      <c r="C101"/>
      <c r="M101" s="309"/>
      <c r="N101" s="309"/>
    </row>
    <row r="102" spans="1:14" ht="15" customHeight="1" thickBot="1" x14ac:dyDescent="0.4">
      <c r="A102" s="139" t="s">
        <v>90</v>
      </c>
      <c r="B102" s="140"/>
      <c r="C102"/>
      <c r="M102" s="309"/>
      <c r="N102" s="309"/>
    </row>
    <row r="103" spans="1:14" ht="20.399999999999999" customHeight="1" x14ac:dyDescent="0.3">
      <c r="A103" s="138" t="s">
        <v>88</v>
      </c>
      <c r="B103" s="138"/>
      <c r="C103" s="138"/>
      <c r="D103" s="138"/>
      <c r="E103" s="138"/>
      <c r="F103" s="138"/>
      <c r="G103" s="138"/>
      <c r="M103" s="306"/>
      <c r="N103" s="306"/>
    </row>
    <row r="104" spans="1:14" ht="18.600000000000001" customHeight="1" x14ac:dyDescent="0.3">
      <c r="A104" s="138" t="s">
        <v>89</v>
      </c>
      <c r="B104" s="138"/>
      <c r="C104" s="138"/>
      <c r="D104" s="138"/>
      <c r="E104" s="138"/>
      <c r="F104" s="138"/>
      <c r="G104" s="138"/>
    </row>
    <row r="105" spans="1:14" ht="21.6" customHeight="1" x14ac:dyDescent="0.3">
      <c r="A105" s="138" t="s">
        <v>87</v>
      </c>
      <c r="B105" s="138"/>
      <c r="C105" s="138"/>
      <c r="D105" s="138"/>
      <c r="E105" s="138"/>
      <c r="F105" s="138"/>
      <c r="G105" s="138"/>
    </row>
    <row r="106" spans="1:14" ht="20.399999999999999" customHeight="1" x14ac:dyDescent="0.3">
      <c r="A106" s="138" t="s">
        <v>91</v>
      </c>
      <c r="B106" s="138"/>
      <c r="C106" s="138"/>
      <c r="D106" s="138"/>
      <c r="E106" s="138"/>
      <c r="F106" s="138"/>
      <c r="G106" s="138"/>
    </row>
    <row r="107" spans="1:14" ht="19.8" customHeight="1" x14ac:dyDescent="0.3">
      <c r="A107" s="138" t="s">
        <v>86</v>
      </c>
      <c r="B107" s="138"/>
      <c r="C107" s="138"/>
      <c r="D107" s="138"/>
      <c r="E107" s="138"/>
      <c r="F107" s="138"/>
      <c r="G107" s="138"/>
    </row>
    <row r="108" spans="1:14" ht="21" customHeight="1" x14ac:dyDescent="0.3">
      <c r="A108" s="138" t="s">
        <v>92</v>
      </c>
      <c r="B108" s="138"/>
      <c r="C108" s="138"/>
      <c r="D108" s="138"/>
      <c r="E108" s="138"/>
      <c r="F108" s="138"/>
      <c r="G108" s="138"/>
    </row>
    <row r="109" spans="1:14" ht="14.4" customHeight="1" x14ac:dyDescent="0.3">
      <c r="C109"/>
    </row>
    <row r="110" spans="1:14" ht="15.6" x14ac:dyDescent="0.3">
      <c r="A110" s="138" t="s">
        <v>93</v>
      </c>
      <c r="C110"/>
    </row>
    <row r="111" spans="1:14" ht="15.6" x14ac:dyDescent="0.3">
      <c r="A111" s="138" t="s">
        <v>96</v>
      </c>
      <c r="C111"/>
    </row>
    <row r="112" spans="1:14" ht="15.6" x14ac:dyDescent="0.3">
      <c r="A112" s="138" t="s">
        <v>94</v>
      </c>
      <c r="C112"/>
    </row>
    <row r="113" spans="1:3" ht="15.6" x14ac:dyDescent="0.3">
      <c r="A113" s="138" t="s">
        <v>95</v>
      </c>
      <c r="C113"/>
    </row>
    <row r="114" spans="1:3" x14ac:dyDescent="0.3">
      <c r="C114"/>
    </row>
    <row r="115" spans="1:3" x14ac:dyDescent="0.3">
      <c r="C115"/>
    </row>
    <row r="116" spans="1:3" x14ac:dyDescent="0.3">
      <c r="C116"/>
    </row>
    <row r="117" spans="1:3" x14ac:dyDescent="0.3">
      <c r="C117"/>
    </row>
    <row r="118" spans="1:3" x14ac:dyDescent="0.3">
      <c r="C118"/>
    </row>
    <row r="119" spans="1:3" x14ac:dyDescent="0.3">
      <c r="C119"/>
    </row>
    <row r="120" spans="1:3" x14ac:dyDescent="0.3">
      <c r="C120"/>
    </row>
    <row r="121" spans="1:3" x14ac:dyDescent="0.3">
      <c r="C121"/>
    </row>
    <row r="122" spans="1:3" x14ac:dyDescent="0.3">
      <c r="C122"/>
    </row>
    <row r="123" spans="1:3" x14ac:dyDescent="0.3">
      <c r="C123"/>
    </row>
    <row r="124" spans="1:3" x14ac:dyDescent="0.3">
      <c r="C124"/>
    </row>
    <row r="125" spans="1:3" x14ac:dyDescent="0.3">
      <c r="C125"/>
    </row>
    <row r="126" spans="1:3" x14ac:dyDescent="0.3">
      <c r="C126"/>
    </row>
    <row r="127" spans="1:3" x14ac:dyDescent="0.3">
      <c r="C127"/>
    </row>
    <row r="128" spans="1:3" x14ac:dyDescent="0.3">
      <c r="C128"/>
    </row>
    <row r="129" spans="3:3" x14ac:dyDescent="0.3">
      <c r="C129"/>
    </row>
    <row r="130" spans="3:3" x14ac:dyDescent="0.3">
      <c r="C130"/>
    </row>
    <row r="131" spans="3:3" x14ac:dyDescent="0.3">
      <c r="C131"/>
    </row>
    <row r="132" spans="3:3" x14ac:dyDescent="0.3">
      <c r="C132"/>
    </row>
    <row r="133" spans="3:3" x14ac:dyDescent="0.3">
      <c r="C133"/>
    </row>
    <row r="134" spans="3:3" x14ac:dyDescent="0.3">
      <c r="C134"/>
    </row>
    <row r="135" spans="3:3" x14ac:dyDescent="0.3">
      <c r="C135"/>
    </row>
    <row r="136" spans="3:3" x14ac:dyDescent="0.3">
      <c r="C136"/>
    </row>
    <row r="137" spans="3:3" x14ac:dyDescent="0.3">
      <c r="C137"/>
    </row>
    <row r="138" spans="3:3" x14ac:dyDescent="0.3">
      <c r="C138"/>
    </row>
    <row r="139" spans="3:3" x14ac:dyDescent="0.3">
      <c r="C139"/>
    </row>
    <row r="140" spans="3:3" x14ac:dyDescent="0.3">
      <c r="C140"/>
    </row>
    <row r="141" spans="3:3" x14ac:dyDescent="0.3">
      <c r="C141"/>
    </row>
    <row r="142" spans="3:3" x14ac:dyDescent="0.3">
      <c r="C142"/>
    </row>
    <row r="143" spans="3:3" x14ac:dyDescent="0.3">
      <c r="C143"/>
    </row>
    <row r="144" spans="3:3" x14ac:dyDescent="0.3">
      <c r="C144"/>
    </row>
    <row r="145" spans="3:3" x14ac:dyDescent="0.3">
      <c r="C145"/>
    </row>
    <row r="146" spans="3:3" x14ac:dyDescent="0.3">
      <c r="C146"/>
    </row>
    <row r="147" spans="3:3" x14ac:dyDescent="0.3">
      <c r="C147"/>
    </row>
  </sheetData>
  <sheetProtection algorithmName="SHA-512" hashValue="P4g16GDVG7VW4GMaOnCJbgnhAhMXhMT0wGXUrP/8pbKmbJRh0kfKMqX4lNna8nw7He+HAyMIZWqK36nLO4PapA==" saltValue="g/5RbXMQwV0QRAHnWM2whw==" spinCount="100000" sheet="1" selectLockedCells="1"/>
  <mergeCells count="78">
    <mergeCell ref="D84:E84"/>
    <mergeCell ref="C75:D75"/>
    <mergeCell ref="C73:D73"/>
    <mergeCell ref="A78:G78"/>
    <mergeCell ref="C74:D74"/>
    <mergeCell ref="A76:B76"/>
    <mergeCell ref="A75:B75"/>
    <mergeCell ref="A74:B74"/>
    <mergeCell ref="M103:N103"/>
    <mergeCell ref="M97:N97"/>
    <mergeCell ref="M98:N98"/>
    <mergeCell ref="M99:N99"/>
    <mergeCell ref="M100:N100"/>
    <mergeCell ref="M101:N101"/>
    <mergeCell ref="M102:N102"/>
    <mergeCell ref="A1:B1"/>
    <mergeCell ref="A5:G5"/>
    <mergeCell ref="D10:G10"/>
    <mergeCell ref="F1:G1"/>
    <mergeCell ref="D7:G7"/>
    <mergeCell ref="D8:G8"/>
    <mergeCell ref="C1:D1"/>
    <mergeCell ref="A7:A8"/>
    <mergeCell ref="A10:A19"/>
    <mergeCell ref="A2:C2"/>
    <mergeCell ref="D11:G11"/>
    <mergeCell ref="D18:G18"/>
    <mergeCell ref="D19:G19"/>
    <mergeCell ref="D12:G12"/>
    <mergeCell ref="D13:G13"/>
    <mergeCell ref="D14:G14"/>
    <mergeCell ref="D29:G29"/>
    <mergeCell ref="D28:G28"/>
    <mergeCell ref="E32:G32"/>
    <mergeCell ref="D31:G31"/>
    <mergeCell ref="C65:C67"/>
    <mergeCell ref="D65:G65"/>
    <mergeCell ref="D58:F58"/>
    <mergeCell ref="D62:F62"/>
    <mergeCell ref="D61:G61"/>
    <mergeCell ref="D56:F56"/>
    <mergeCell ref="C53:D53"/>
    <mergeCell ref="D38:G38"/>
    <mergeCell ref="C45:D45"/>
    <mergeCell ref="F45:G45"/>
    <mergeCell ref="D37:G37"/>
    <mergeCell ref="D55:F55"/>
    <mergeCell ref="B31:B34"/>
    <mergeCell ref="D70:G70"/>
    <mergeCell ref="A48:G48"/>
    <mergeCell ref="C31:C34"/>
    <mergeCell ref="A35:A36"/>
    <mergeCell ref="C35:C36"/>
    <mergeCell ref="D35:G35"/>
    <mergeCell ref="A53:B53"/>
    <mergeCell ref="A55:A56"/>
    <mergeCell ref="B51:E51"/>
    <mergeCell ref="D15:G15"/>
    <mergeCell ref="A40:A41"/>
    <mergeCell ref="B40:B41"/>
    <mergeCell ref="A45:B45"/>
    <mergeCell ref="A47:G47"/>
    <mergeCell ref="D43:G43"/>
    <mergeCell ref="D40:G41"/>
    <mergeCell ref="C40:C41"/>
    <mergeCell ref="D24:G24"/>
    <mergeCell ref="D25:G25"/>
    <mergeCell ref="D27:G27"/>
    <mergeCell ref="D16:G16"/>
    <mergeCell ref="D21:G21"/>
    <mergeCell ref="D22:G22"/>
    <mergeCell ref="D23:G23"/>
    <mergeCell ref="A21:A29"/>
    <mergeCell ref="A72:G72"/>
    <mergeCell ref="C68:C69"/>
    <mergeCell ref="A73:B73"/>
    <mergeCell ref="D71:G71"/>
    <mergeCell ref="B65:B70"/>
  </mergeCells>
  <printOptions horizontalCentered="1"/>
  <pageMargins left="0.25" right="0.25" top="0.75" bottom="0.75" header="0.3" footer="0.3"/>
  <pageSetup scale="90" orientation="portrait" r:id="rId1"/>
  <rowBreaks count="1" manualBreakCount="1">
    <brk id="49" max="16383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137160</xdr:colOff>
                    <xdr:row>1</xdr:row>
                    <xdr:rowOff>160020</xdr:rowOff>
                  </from>
                  <to>
                    <xdr:col>5</xdr:col>
                    <xdr:colOff>350520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5</xdr:col>
                    <xdr:colOff>640080</xdr:colOff>
                    <xdr:row>1</xdr:row>
                    <xdr:rowOff>152400</xdr:rowOff>
                  </from>
                  <to>
                    <xdr:col>5</xdr:col>
                    <xdr:colOff>861060</xdr:colOff>
                    <xdr:row>2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Edwards</dc:creator>
  <cp:lastModifiedBy>Anna Marshall</cp:lastModifiedBy>
  <cp:lastPrinted>2025-08-01T17:22:52Z</cp:lastPrinted>
  <dcterms:created xsi:type="dcterms:W3CDTF">2009-08-14T04:06:45Z</dcterms:created>
  <dcterms:modified xsi:type="dcterms:W3CDTF">2025-08-01T17:46:28Z</dcterms:modified>
</cp:coreProperties>
</file>